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filterPrivacy="1" hidePivotFieldList="1" defaultThemeVersion="166925"/>
  <xr:revisionPtr revIDLastSave="0" documentId="8_{43861B9A-8421-4E4E-96B1-3DBA382CD8CD}" xr6:coauthVersionLast="45" xr6:coauthVersionMax="45" xr10:uidLastSave="{00000000-0000-0000-0000-000000000000}"/>
  <bookViews>
    <workbookView xWindow="0" yWindow="500" windowWidth="33600" windowHeight="19320" activeTab="2" xr2:uid="{00000000-000D-0000-FFFF-FFFF00000000}"/>
  </bookViews>
  <sheets>
    <sheet name="Historiske kurser" sheetId="2" r:id="rId1"/>
    <sheet name="Avkastning på historiske kurser" sheetId="3" r:id="rId2"/>
    <sheet name="Optimal portefølje" sheetId="4" r:id="rId3"/>
  </sheets>
  <definedNames>
    <definedName name="solver_adj" localSheetId="2" hidden="1">'Optimal portefølje'!$C$4:$G$4</definedName>
    <definedName name="solver_cvg" localSheetId="2" hidden="1">0.0001</definedName>
    <definedName name="solver_drv" localSheetId="2" hidden="1">1</definedName>
    <definedName name="solver_eng" localSheetId="2" hidden="1">1</definedName>
    <definedName name="solver_itr" localSheetId="2" hidden="1">2147483647</definedName>
    <definedName name="solver_lhs1" localSheetId="2" hidden="1">'Optimal portefølje'!$B$36</definedName>
    <definedName name="solver_lin" localSheetId="2" hidden="1">2</definedName>
    <definedName name="solver_mip" localSheetId="2" hidden="1">2147483647</definedName>
    <definedName name="solver_mni" localSheetId="2" hidden="1">30</definedName>
    <definedName name="solver_mrt" localSheetId="2" hidden="1">0.075</definedName>
    <definedName name="solver_msl" localSheetId="2" hidden="1">2</definedName>
    <definedName name="solver_neg" localSheetId="2" hidden="1">1</definedName>
    <definedName name="solver_nod" localSheetId="2" hidden="1">2147483647</definedName>
    <definedName name="solver_num" localSheetId="2" hidden="1">1</definedName>
    <definedName name="solver_opt" localSheetId="2" hidden="1">'Optimal portefølje'!$B$28</definedName>
    <definedName name="solver_pre" localSheetId="2" hidden="1">0.000001</definedName>
    <definedName name="solver_rbv" localSheetId="2" hidden="1">1</definedName>
    <definedName name="solver_rel1" localSheetId="2" hidden="1">2</definedName>
    <definedName name="solver_rhs1" localSheetId="2" hidden="1">1</definedName>
    <definedName name="solver_rlx" localSheetId="2" hidden="1">1</definedName>
    <definedName name="solver_rsd" localSheetId="2" hidden="1">0</definedName>
    <definedName name="solver_scl" localSheetId="2" hidden="1">2</definedName>
    <definedName name="solver_sho" localSheetId="2" hidden="1">2</definedName>
    <definedName name="solver_ssz" localSheetId="2" hidden="1">100</definedName>
    <definedName name="solver_tim" localSheetId="2" hidden="1">2147483647</definedName>
    <definedName name="solver_tol" localSheetId="2" hidden="1">0.01</definedName>
    <definedName name="solver_typ" localSheetId="2" hidden="1">1</definedName>
    <definedName name="solver_val" localSheetId="2" hidden="1">0</definedName>
    <definedName name="solver_ver" localSheetId="2" hidden="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4" l="1"/>
  <c r="A34" i="4"/>
  <c r="A33" i="4"/>
  <c r="A32" i="4"/>
  <c r="A31" i="4"/>
  <c r="B24" i="4" l="1"/>
  <c r="B16" i="4"/>
  <c r="B17" i="4" s="1"/>
  <c r="C16" i="4"/>
  <c r="C17" i="4" s="1"/>
  <c r="D16" i="4"/>
  <c r="E16" i="4"/>
  <c r="E17" i="4" s="1"/>
  <c r="F16" i="4"/>
  <c r="F17" i="4" s="1"/>
  <c r="D17" i="4"/>
  <c r="B18" i="4"/>
  <c r="C18" i="4"/>
  <c r="D18" i="4"/>
  <c r="E18" i="4"/>
  <c r="F18" i="4"/>
  <c r="B19" i="4"/>
  <c r="B20" i="4" s="1"/>
  <c r="C19" i="4"/>
  <c r="C20" i="4" s="1"/>
  <c r="D19" i="4"/>
  <c r="D20" i="4" s="1"/>
  <c r="E19" i="4"/>
  <c r="E20" i="4" s="1"/>
  <c r="F19" i="4"/>
  <c r="F20" i="4" s="1"/>
  <c r="B36" i="4"/>
  <c r="G9" i="4"/>
  <c r="F8" i="4"/>
  <c r="E7" i="4"/>
  <c r="D6" i="4"/>
  <c r="C5" i="4"/>
  <c r="B9" i="4"/>
  <c r="B8" i="4"/>
  <c r="B7" i="4"/>
  <c r="B6" i="4"/>
  <c r="B5" i="4"/>
  <c r="G8" i="4"/>
  <c r="F9" i="4" s="1"/>
  <c r="G7" i="4"/>
  <c r="E9" i="4" s="1"/>
  <c r="F7" i="4"/>
  <c r="E8" i="4" s="1"/>
  <c r="G6" i="4"/>
  <c r="D9" i="4" s="1"/>
  <c r="F6" i="4"/>
  <c r="E6" i="4"/>
  <c r="D7" i="4" s="1"/>
  <c r="G5" i="4"/>
  <c r="C9" i="4" s="1"/>
  <c r="F5" i="4"/>
  <c r="C8" i="4" s="1"/>
  <c r="E5" i="4"/>
  <c r="C7" i="4" s="1"/>
  <c r="D5" i="4"/>
  <c r="C6" i="4" s="1"/>
  <c r="B25" i="4" l="1"/>
  <c r="G11" i="4"/>
  <c r="C11" i="4"/>
  <c r="D8" i="4"/>
  <c r="D11" i="4" s="1"/>
  <c r="F11" i="4"/>
  <c r="E11" i="4"/>
  <c r="B26" i="4" l="1"/>
  <c r="B27" i="4" s="1"/>
  <c r="B28" i="4" s="1"/>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4" i="3"/>
  <c r="C62" i="3" l="1"/>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alcChain>
</file>

<file path=xl/sharedStrings.xml><?xml version="1.0" encoding="utf-8"?>
<sst xmlns="http://schemas.openxmlformats.org/spreadsheetml/2006/main" count="49" uniqueCount="33">
  <si>
    <t>Amazon</t>
  </si>
  <si>
    <t>Apple</t>
  </si>
  <si>
    <t>Varianse</t>
  </si>
  <si>
    <t>Porteføljens forventede avkastning</t>
  </si>
  <si>
    <t>Porteføljens standardavvik</t>
  </si>
  <si>
    <t>Porteføljens varians</t>
  </si>
  <si>
    <t>Risikofri rente</t>
  </si>
  <si>
    <t>Amazon (AMZN)</t>
  </si>
  <si>
    <t>Apple (APPL)</t>
  </si>
  <si>
    <t>Månedlig avkastning</t>
  </si>
  <si>
    <t>...</t>
  </si>
  <si>
    <t>Gjennomsnittlig månedlig avkastning</t>
  </si>
  <si>
    <t>Dato (månedlig intervall)</t>
  </si>
  <si>
    <t xml:space="preserve">Justert sluttkurs </t>
  </si>
  <si>
    <t>Gjennomsnittlig årlig avkastning</t>
  </si>
  <si>
    <t>Årlig standardavvik</t>
  </si>
  <si>
    <t>Månedlig standardavvik</t>
  </si>
  <si>
    <t>Microsoft (MSFT)</t>
  </si>
  <si>
    <t>The Procter &amp; Gamble Company (PG)</t>
  </si>
  <si>
    <t>Pepsico, INC (PEP)</t>
  </si>
  <si>
    <t>Microsoft</t>
  </si>
  <si>
    <t>Sum vekt</t>
  </si>
  <si>
    <t>Porteføljens sharpe ratio</t>
  </si>
  <si>
    <t>P&amp;G</t>
  </si>
  <si>
    <t>Pepsi</t>
  </si>
  <si>
    <t>Vekt</t>
  </si>
  <si>
    <t>Bidrag til varians</t>
  </si>
  <si>
    <t>Varians-kovariansmatrisen</t>
  </si>
  <si>
    <t>Porteføljen</t>
  </si>
  <si>
    <t>Optimal vekt (høyest sharpe ratio)</t>
  </si>
  <si>
    <t>Enkeltinvesteringer</t>
  </si>
  <si>
    <t>The Procter &amp; Gamble Company</t>
  </si>
  <si>
    <t>Pepsico,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</si>
</sst>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4"/>
      <color theme="1"/>
      <name val="Calibri"/>
      <family val="2"/>
      <scheme val="minor"/>
    </font>
    <font>
      <b/>
      <sz val="14"/>
      <color theme="1"/>
      <name val="Calibri"/>
      <family val="2"/>
      <scheme val="minor"/>
    </font>
    <font>
      <sz val="14"/>
      <color theme="0" tint="-0.499984740745262"/>
      <name val="Calibri"/>
      <family val="2"/>
      <scheme val="minor"/>
    </font>
    <font>
      <i/>
      <sz val="14"/>
      <color theme="1"/>
      <name val="Calibri"/>
      <family val="2"/>
      <scheme val="minor"/>
    </font>
    <font>
      <b/>
      <sz val="18"/>
      <color theme="1"/>
      <name val="Calibri"/>
      <family val="2"/>
      <scheme val="minor"/>
    </font>
    <font>
      <b/>
      <sz val="18"/>
      <color theme="1"/>
      <name val="Calibri (Body)"/>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theme="9"/>
        <bgColor indexed="64"/>
      </patternFill>
    </fill>
    <fill>
      <patternFill patternType="solid">
        <fgColor rgb="FFFFC00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8">
    <xf numFmtId="0" fontId="0" fillId="0" borderId="0" xfId="0"/>
    <xf numFmtId="0" fontId="18" fillId="33" borderId="0" xfId="0" applyFont="1" applyFill="1"/>
    <xf numFmtId="14" fontId="18" fillId="33" borderId="0" xfId="0" applyNumberFormat="1" applyFont="1" applyFill="1"/>
    <xf numFmtId="0" fontId="19" fillId="33" borderId="0" xfId="0" applyFont="1" applyFill="1"/>
    <xf numFmtId="0" fontId="18" fillId="33" borderId="0" xfId="0" applyFont="1" applyFill="1" applyBorder="1"/>
    <xf numFmtId="10" fontId="18" fillId="33" borderId="0" xfId="0" applyNumberFormat="1" applyFont="1" applyFill="1"/>
    <xf numFmtId="0" fontId="18" fillId="33" borderId="11" xfId="0" applyFont="1" applyFill="1" applyBorder="1"/>
    <xf numFmtId="0" fontId="18" fillId="33" borderId="0" xfId="0" applyNumberFormat="1" applyFont="1" applyFill="1"/>
    <xf numFmtId="0" fontId="20" fillId="33" borderId="0" xfId="0" applyNumberFormat="1" applyFont="1" applyFill="1"/>
    <xf numFmtId="10" fontId="20" fillId="33" borderId="0" xfId="0" applyNumberFormat="1" applyFont="1" applyFill="1"/>
    <xf numFmtId="2" fontId="18" fillId="33" borderId="0" xfId="0" applyNumberFormat="1" applyFont="1" applyFill="1"/>
    <xf numFmtId="0" fontId="18" fillId="33" borderId="0" xfId="0" applyFont="1" applyFill="1" applyBorder="1" applyAlignment="1"/>
    <xf numFmtId="0" fontId="18" fillId="33" borderId="10" xfId="0" applyFont="1" applyFill="1" applyBorder="1"/>
    <xf numFmtId="0" fontId="21" fillId="33" borderId="0" xfId="0" applyFont="1" applyFill="1" applyBorder="1" applyAlignment="1">
      <alignment horizontal="center"/>
    </xf>
    <xf numFmtId="10" fontId="18" fillId="33" borderId="14" xfId="0" applyNumberFormat="1" applyFont="1" applyFill="1" applyBorder="1"/>
    <xf numFmtId="0" fontId="22" fillId="35" borderId="0" xfId="0" applyFont="1" applyFill="1"/>
    <xf numFmtId="0" fontId="23" fillId="35" borderId="0" xfId="0" applyFont="1" applyFill="1"/>
    <xf numFmtId="0" fontId="18" fillId="34" borderId="0" xfId="0" applyFont="1" applyFill="1" applyBorder="1"/>
    <xf numFmtId="10" fontId="18" fillId="34" borderId="10" xfId="0" applyNumberFormat="1" applyFont="1" applyFill="1" applyBorder="1"/>
    <xf numFmtId="0" fontId="18" fillId="34" borderId="10" xfId="0" applyFont="1" applyFill="1" applyBorder="1"/>
    <xf numFmtId="0" fontId="19" fillId="33" borderId="0" xfId="0" applyFont="1" applyFill="1" applyBorder="1"/>
    <xf numFmtId="0" fontId="18" fillId="33" borderId="0" xfId="0" applyNumberFormat="1" applyFont="1" applyFill="1" applyBorder="1"/>
    <xf numFmtId="0" fontId="18" fillId="35" borderId="0" xfId="0" applyFont="1" applyFill="1"/>
    <xf numFmtId="0" fontId="18" fillId="35" borderId="0" xfId="0" applyFont="1" applyFill="1" applyBorder="1" applyAlignment="1"/>
    <xf numFmtId="0" fontId="19" fillId="0" borderId="0" xfId="0" applyFont="1" applyFill="1" applyBorder="1" applyAlignment="1">
      <alignment horizontal="center"/>
    </xf>
    <xf numFmtId="0" fontId="19" fillId="0" borderId="0" xfId="0" applyFont="1" applyFill="1" applyBorder="1"/>
    <xf numFmtId="0" fontId="18" fillId="0" borderId="0" xfId="0" applyFont="1" applyFill="1" applyBorder="1"/>
    <xf numFmtId="10" fontId="18" fillId="0" borderId="0" xfId="0" applyNumberFormat="1" applyFont="1" applyFill="1" applyBorder="1"/>
    <xf numFmtId="0" fontId="19" fillId="0" borderId="0" xfId="0" applyFont="1" applyFill="1" applyBorder="1" applyAlignment="1">
      <alignment horizontal="left"/>
    </xf>
    <xf numFmtId="0" fontId="19" fillId="36" borderId="0" xfId="0" applyFont="1" applyFill="1" applyBorder="1"/>
    <xf numFmtId="0" fontId="18" fillId="36" borderId="0" xfId="0" applyFont="1" applyFill="1" applyBorder="1"/>
    <xf numFmtId="0" fontId="19" fillId="33" borderId="16" xfId="0" applyFont="1" applyFill="1" applyBorder="1" applyAlignment="1">
      <alignment horizontal="right"/>
    </xf>
    <xf numFmtId="0" fontId="19" fillId="33" borderId="17" xfId="0" applyFont="1" applyFill="1" applyBorder="1" applyAlignment="1">
      <alignment horizontal="right"/>
    </xf>
    <xf numFmtId="0" fontId="19" fillId="33" borderId="13" xfId="0" applyFont="1" applyFill="1" applyBorder="1" applyAlignment="1">
      <alignment horizontal="center"/>
    </xf>
    <xf numFmtId="0" fontId="19" fillId="33" borderId="12" xfId="0" applyFont="1" applyFill="1" applyBorder="1" applyAlignment="1">
      <alignment horizontal="right"/>
    </xf>
    <xf numFmtId="0" fontId="19" fillId="33" borderId="15" xfId="0" applyFont="1" applyFill="1" applyBorder="1" applyAlignment="1">
      <alignment horizontal="center"/>
    </xf>
    <xf numFmtId="10" fontId="18" fillId="33" borderId="0" xfId="0" applyNumberFormat="1" applyFont="1" applyFill="1" applyAlignment="1">
      <alignment horizontal="right"/>
    </xf>
    <xf numFmtId="10" fontId="19" fillId="33" borderId="17" xfId="0" applyNumberFormat="1" applyFont="1" applyFill="1" applyBorder="1" applyAlignment="1">
      <alignment horizontal="righ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inanssans.no/" TargetMode="External"/></Relationships>
</file>

<file path=xl/drawings/drawing1.xml><?xml version="1.0" encoding="utf-8"?>
<xdr:wsDr xmlns:xdr="http://schemas.openxmlformats.org/drawingml/2006/spreadsheetDrawing" xmlns:a="http://schemas.openxmlformats.org/drawingml/2006/main">
  <xdr:twoCellAnchor>
    <xdr:from>
      <xdr:col>2</xdr:col>
      <xdr:colOff>165100</xdr:colOff>
      <xdr:row>26</xdr:row>
      <xdr:rowOff>101600</xdr:rowOff>
    </xdr:from>
    <xdr:to>
      <xdr:col>2</xdr:col>
      <xdr:colOff>1041400</xdr:colOff>
      <xdr:row>28</xdr:row>
      <xdr:rowOff>177800</xdr:rowOff>
    </xdr:to>
    <xdr:sp macro="" textlink="">
      <xdr:nvSpPr>
        <xdr:cNvPr id="2" name="Right Arrow 1">
          <a:extLst>
            <a:ext uri="{FF2B5EF4-FFF2-40B4-BE49-F238E27FC236}">
              <a16:creationId xmlns:a16="http://schemas.microsoft.com/office/drawing/2014/main" id="{04485C04-2103-1E4F-A276-9A09CBD26E2F}"/>
            </a:ext>
          </a:extLst>
        </xdr:cNvPr>
        <xdr:cNvSpPr/>
      </xdr:nvSpPr>
      <xdr:spPr>
        <a:xfrm rot="10800000">
          <a:off x="5880100" y="6565900"/>
          <a:ext cx="876300" cy="558800"/>
        </a:xfrm>
        <a:prstGeom prst="rightArrow">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1219200</xdr:colOff>
      <xdr:row>21</xdr:row>
      <xdr:rowOff>228600</xdr:rowOff>
    </xdr:from>
    <xdr:to>
      <xdr:col>7</xdr:col>
      <xdr:colOff>0</xdr:colOff>
      <xdr:row>34</xdr:row>
      <xdr:rowOff>114300</xdr:rowOff>
    </xdr:to>
    <xdr:sp macro="" textlink="">
      <xdr:nvSpPr>
        <xdr:cNvPr id="3" name="TextBox 2">
          <a:extLst>
            <a:ext uri="{FF2B5EF4-FFF2-40B4-BE49-F238E27FC236}">
              <a16:creationId xmlns:a16="http://schemas.microsoft.com/office/drawing/2014/main" id="{605ACF06-08AB-414E-B42F-3CC29E82D2ED}"/>
            </a:ext>
          </a:extLst>
        </xdr:cNvPr>
        <xdr:cNvSpPr txBox="1"/>
      </xdr:nvSpPr>
      <xdr:spPr>
        <a:xfrm>
          <a:off x="6934200" y="5422900"/>
          <a:ext cx="11607800" cy="3086100"/>
        </a:xfrm>
        <a:prstGeom prst="rect">
          <a:avLst/>
        </a:prstGeom>
        <a:noFill/>
        <a:ln w="31750"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br>
            <a:rPr lang="en-GB" sz="1400" b="1"/>
          </a:br>
          <a:r>
            <a:rPr lang="en-GB" sz="1400" b="1"/>
            <a:t>For</a:t>
          </a:r>
          <a:r>
            <a:rPr lang="en-GB" sz="1400" b="1" baseline="0"/>
            <a:t> å finne vektfordelingen som gir høyest Sharpe Ratio, bruker vi Solver:</a:t>
          </a:r>
        </a:p>
        <a:p>
          <a:pPr algn="l"/>
          <a:endParaRPr lang="en-GB" sz="1400" baseline="0"/>
        </a:p>
        <a:p>
          <a:pPr algn="l"/>
          <a:r>
            <a:rPr lang="en-GB" sz="1400" b="1" baseline="0"/>
            <a:t>Steg 1</a:t>
          </a:r>
        </a:p>
        <a:p>
          <a:pPr algn="l"/>
          <a:r>
            <a:rPr lang="en-GB" sz="1400" baseline="0"/>
            <a:t>Klikk «Data» og deretter «Solver» (dersom du ikke ser den, må du aktivere den ved å klikke på «Tools», «Excel Add-ins» og huke av for «Solver Add-in».)</a:t>
          </a:r>
        </a:p>
        <a:p>
          <a:pPr algn="l"/>
          <a:endParaRPr lang="en-GB" sz="1400" baseline="0"/>
        </a:p>
        <a:p>
          <a:pPr algn="l"/>
          <a:r>
            <a:rPr lang="en-GB" sz="1400" b="1" baseline="0"/>
            <a:t>Steg 2</a:t>
          </a:r>
        </a:p>
        <a:p>
          <a:pPr algn="l"/>
          <a:r>
            <a:rPr lang="en-GB" sz="1400" baseline="0"/>
            <a:t>I «Set Objective» velger du cellen med porteføljens Sharpe Ratio (B28), og velger «Max». I «By Changing Variables Cells» markerer du vektfordelingen du allerede har valgt (C4:G4). I «Subject to the Constraints» legger du til at sum vekt (A36) skal være lik 1 (100%).</a:t>
          </a:r>
        </a:p>
        <a:p>
          <a:pPr algn="l"/>
          <a:endParaRPr lang="en-GB" sz="1400" baseline="0"/>
        </a:p>
        <a:p>
          <a:pPr algn="l"/>
          <a:r>
            <a:rPr lang="en-GB" sz="1400" b="1" baseline="0"/>
            <a:t>Steg 3:</a:t>
          </a:r>
        </a:p>
        <a:p>
          <a:pPr algn="l"/>
          <a:r>
            <a:rPr lang="en-GB" sz="1400" baseline="0"/>
            <a:t>Klikk «Solve». Hvis alt er gjort riktig får du beskjed om at det er funnet en løsning, og du vil se at vektfordelingen er endret til det som gir porteføljens høyeste Sharpe Ratio.</a:t>
          </a:r>
          <a:br>
            <a:rPr lang="en-GB" sz="1400" baseline="0"/>
          </a:br>
          <a:endParaRPr lang="en-GB" sz="1400" baseline="0"/>
        </a:p>
        <a:p>
          <a:endParaRPr lang="en-GB" sz="1100" baseline="0"/>
        </a:p>
        <a:p>
          <a:endParaRPr lang="en-GB" sz="1100" baseline="0"/>
        </a:p>
        <a:p>
          <a:endParaRPr lang="en-GB" sz="1100" baseline="0"/>
        </a:p>
      </xdr:txBody>
    </xdr:sp>
    <xdr:clientData/>
  </xdr:twoCellAnchor>
  <xdr:twoCellAnchor editAs="oneCell">
    <xdr:from>
      <xdr:col>5</xdr:col>
      <xdr:colOff>1369481</xdr:colOff>
      <xdr:row>34</xdr:row>
      <xdr:rowOff>237067</xdr:rowOff>
    </xdr:from>
    <xdr:to>
      <xdr:col>7</xdr:col>
      <xdr:colOff>10581</xdr:colOff>
      <xdr:row>36</xdr:row>
      <xdr:rowOff>164407</xdr:rowOff>
    </xdr:to>
    <xdr:pic>
      <xdr:nvPicPr>
        <xdr:cNvPr id="5" name="Picture 4">
          <a:hlinkClick xmlns:r="http://schemas.openxmlformats.org/officeDocument/2006/relationships" r:id="rId1"/>
          <a:extLst>
            <a:ext uri="{FF2B5EF4-FFF2-40B4-BE49-F238E27FC236}">
              <a16:creationId xmlns:a16="http://schemas.microsoft.com/office/drawing/2014/main" id="{500000AB-492B-1346-AF96-929AF1E112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56981" y="8668456"/>
          <a:ext cx="2896482" cy="4124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2"/>
  <sheetViews>
    <sheetView workbookViewId="0">
      <selection activeCell="D20" sqref="D20"/>
    </sheetView>
  </sheetViews>
  <sheetFormatPr baseColWidth="10" defaultRowHeight="19" x14ac:dyDescent="0.25"/>
  <cols>
    <col min="1" max="1" width="35.83203125" style="1" customWidth="1"/>
    <col min="2" max="10" width="37.5" style="1" customWidth="1"/>
    <col min="11" max="16384" width="10.83203125" style="1"/>
  </cols>
  <sheetData>
    <row r="1" spans="1:10" ht="20" thickBot="1" x14ac:dyDescent="0.3">
      <c r="A1" s="33" t="s">
        <v>12</v>
      </c>
      <c r="B1" s="35" t="s">
        <v>13</v>
      </c>
      <c r="C1" s="20"/>
      <c r="D1" s="20"/>
      <c r="E1" s="20"/>
      <c r="F1" s="20"/>
      <c r="G1" s="20"/>
      <c r="H1" s="20"/>
      <c r="I1" s="3"/>
      <c r="J1" s="3"/>
    </row>
    <row r="2" spans="1:10" ht="20" thickBot="1" x14ac:dyDescent="0.3">
      <c r="A2" s="4"/>
      <c r="B2" s="34" t="s">
        <v>7</v>
      </c>
      <c r="C2" s="31" t="s">
        <v>8</v>
      </c>
      <c r="D2" s="31" t="s">
        <v>17</v>
      </c>
      <c r="E2" s="31" t="s">
        <v>18</v>
      </c>
      <c r="F2" s="31" t="s">
        <v>19</v>
      </c>
      <c r="G2" s="32" t="s">
        <v>10</v>
      </c>
      <c r="H2" s="3"/>
      <c r="I2" s="3"/>
      <c r="J2" s="3"/>
    </row>
    <row r="3" spans="1:10" x14ac:dyDescent="0.25">
      <c r="A3" s="2">
        <v>42401</v>
      </c>
      <c r="B3" s="10">
        <v>552.52002000000005</v>
      </c>
      <c r="C3" s="10">
        <v>22.395130000000002</v>
      </c>
      <c r="D3" s="10">
        <v>46.429622999999999</v>
      </c>
      <c r="E3" s="10">
        <v>69.715041999999997</v>
      </c>
      <c r="F3" s="10">
        <v>84.429291000000006</v>
      </c>
    </row>
    <row r="4" spans="1:10" x14ac:dyDescent="0.25">
      <c r="A4" s="2">
        <v>42430</v>
      </c>
      <c r="B4" s="10">
        <v>593.64001499999995</v>
      </c>
      <c r="C4" s="10">
        <v>25.381014</v>
      </c>
      <c r="D4" s="10">
        <v>50.760993999999997</v>
      </c>
      <c r="E4" s="10">
        <v>71.468986999999998</v>
      </c>
      <c r="F4" s="10">
        <v>88.451378000000005</v>
      </c>
    </row>
    <row r="5" spans="1:10" x14ac:dyDescent="0.25">
      <c r="A5" s="2">
        <v>42461</v>
      </c>
      <c r="B5" s="10">
        <v>659.59002699999996</v>
      </c>
      <c r="C5" s="10">
        <v>21.82967</v>
      </c>
      <c r="D5" s="10">
        <v>45.834702</v>
      </c>
      <c r="E5" s="10">
        <v>69.567429000000004</v>
      </c>
      <c r="F5" s="10">
        <v>89.500632999999993</v>
      </c>
    </row>
    <row r="6" spans="1:10" x14ac:dyDescent="0.25">
      <c r="A6" s="2">
        <v>42491</v>
      </c>
      <c r="B6" s="10">
        <v>722.78997800000002</v>
      </c>
      <c r="C6" s="10">
        <v>23.254867999999998</v>
      </c>
      <c r="D6" s="10">
        <v>48.711433</v>
      </c>
      <c r="E6" s="10">
        <v>70.942688000000004</v>
      </c>
      <c r="F6" s="10">
        <v>87.944632999999996</v>
      </c>
    </row>
    <row r="7" spans="1:10" x14ac:dyDescent="0.25">
      <c r="A7" s="2">
        <v>42522</v>
      </c>
      <c r="B7" s="10">
        <v>715.61999500000002</v>
      </c>
      <c r="C7" s="10">
        <v>22.398364999999998</v>
      </c>
      <c r="D7" s="10">
        <v>47.358455999999997</v>
      </c>
      <c r="E7" s="10">
        <v>74.120391999999995</v>
      </c>
      <c r="F7" s="10">
        <v>92.091087000000002</v>
      </c>
    </row>
    <row r="8" spans="1:10" x14ac:dyDescent="0.25">
      <c r="A8" s="2">
        <v>42552</v>
      </c>
      <c r="B8" s="10">
        <v>758.80999799999995</v>
      </c>
      <c r="C8" s="10">
        <v>24.415627000000001</v>
      </c>
      <c r="D8" s="10">
        <v>52.458019</v>
      </c>
      <c r="E8" s="10">
        <v>74.925765999999996</v>
      </c>
      <c r="F8" s="10">
        <v>95.391509999999997</v>
      </c>
    </row>
    <row r="9" spans="1:10" x14ac:dyDescent="0.25">
      <c r="A9" s="2">
        <v>42583</v>
      </c>
      <c r="B9" s="10">
        <v>769.15997300000004</v>
      </c>
      <c r="C9" s="10">
        <v>24.858431</v>
      </c>
      <c r="D9" s="10">
        <v>53.179924</v>
      </c>
      <c r="E9" s="10">
        <v>77.030388000000002</v>
      </c>
      <c r="F9" s="10">
        <v>93.491043000000005</v>
      </c>
    </row>
    <row r="10" spans="1:10" x14ac:dyDescent="0.25">
      <c r="A10" s="2">
        <v>42614</v>
      </c>
      <c r="B10" s="10">
        <v>837.30999799999995</v>
      </c>
      <c r="C10" s="10">
        <v>26.630254999999998</v>
      </c>
      <c r="D10" s="10">
        <v>53.641758000000003</v>
      </c>
      <c r="E10" s="10">
        <v>79.183121</v>
      </c>
      <c r="F10" s="10">
        <v>95.933937</v>
      </c>
    </row>
    <row r="11" spans="1:10" x14ac:dyDescent="0.25">
      <c r="A11" s="2">
        <v>42644</v>
      </c>
      <c r="B11" s="10">
        <v>789.82000700000003</v>
      </c>
      <c r="C11" s="10">
        <v>26.745678000000002</v>
      </c>
      <c r="D11" s="10">
        <v>55.802329999999998</v>
      </c>
      <c r="E11" s="10">
        <v>76.580444</v>
      </c>
      <c r="F11" s="10">
        <v>94.549232000000003</v>
      </c>
    </row>
    <row r="12" spans="1:10" x14ac:dyDescent="0.25">
      <c r="A12" s="2">
        <v>42675</v>
      </c>
      <c r="B12" s="10">
        <v>750.57000700000003</v>
      </c>
      <c r="C12" s="10">
        <v>26.034281</v>
      </c>
      <c r="D12" s="10">
        <v>56.118965000000003</v>
      </c>
      <c r="E12" s="10">
        <v>73.313109999999995</v>
      </c>
      <c r="F12" s="10">
        <v>88.287093999999996</v>
      </c>
    </row>
    <row r="13" spans="1:10" x14ac:dyDescent="0.25">
      <c r="A13" s="2">
        <v>42705</v>
      </c>
      <c r="B13" s="10">
        <v>768.65997300000004</v>
      </c>
      <c r="C13" s="10">
        <v>27.422834000000002</v>
      </c>
      <c r="D13" s="10">
        <v>58.260711999999998</v>
      </c>
      <c r="E13" s="10">
        <v>74.753403000000006</v>
      </c>
      <c r="F13" s="10">
        <v>92.965194999999994</v>
      </c>
    </row>
    <row r="14" spans="1:10" x14ac:dyDescent="0.25">
      <c r="A14" s="2">
        <v>42736</v>
      </c>
      <c r="B14" s="10">
        <v>823.47997999999995</v>
      </c>
      <c r="C14" s="10">
        <v>28.732175999999999</v>
      </c>
      <c r="D14" s="10">
        <v>60.614021000000001</v>
      </c>
      <c r="E14" s="10">
        <v>77.882942</v>
      </c>
      <c r="F14" s="10">
        <v>92.209952999999999</v>
      </c>
    </row>
    <row r="15" spans="1:10" x14ac:dyDescent="0.25">
      <c r="A15" s="2">
        <v>42767</v>
      </c>
      <c r="B15" s="10">
        <v>845.03997800000002</v>
      </c>
      <c r="C15" s="10">
        <v>32.435284000000003</v>
      </c>
      <c r="D15" s="10">
        <v>59.985847</v>
      </c>
      <c r="E15" s="10">
        <v>81.609741</v>
      </c>
      <c r="F15" s="10">
        <v>98.074134999999998</v>
      </c>
    </row>
    <row r="16" spans="1:10" x14ac:dyDescent="0.25">
      <c r="A16" s="2">
        <v>42795</v>
      </c>
      <c r="B16" s="10">
        <v>886.53997800000002</v>
      </c>
      <c r="C16" s="10">
        <v>34.162018000000003</v>
      </c>
      <c r="D16" s="10">
        <v>62.122833</v>
      </c>
      <c r="E16" s="10">
        <v>80.516457000000003</v>
      </c>
      <c r="F16" s="10">
        <v>99.389152999999993</v>
      </c>
    </row>
    <row r="17" spans="1:6" x14ac:dyDescent="0.25">
      <c r="A17" s="2">
        <v>42826</v>
      </c>
      <c r="B17" s="10">
        <v>924.98999000000003</v>
      </c>
      <c r="C17" s="10">
        <v>34.159636999999996</v>
      </c>
      <c r="D17" s="10">
        <v>64.575301999999994</v>
      </c>
      <c r="E17" s="10">
        <v>78.258240000000001</v>
      </c>
      <c r="F17" s="10">
        <v>101.342178</v>
      </c>
    </row>
    <row r="18" spans="1:6" x14ac:dyDescent="0.25">
      <c r="A18" s="2">
        <v>42856</v>
      </c>
      <c r="B18" s="10">
        <v>994.61999500000002</v>
      </c>
      <c r="C18" s="10">
        <v>36.325969999999998</v>
      </c>
      <c r="D18" s="10">
        <v>65.876991000000004</v>
      </c>
      <c r="E18" s="10">
        <v>79.543746999999996</v>
      </c>
      <c r="F18" s="10">
        <v>104.553856</v>
      </c>
    </row>
    <row r="19" spans="1:6" x14ac:dyDescent="0.25">
      <c r="A19" s="2">
        <v>42887</v>
      </c>
      <c r="B19" s="10">
        <v>968</v>
      </c>
      <c r="C19" s="10">
        <v>34.388984999999998</v>
      </c>
      <c r="D19" s="10">
        <v>65.391304000000005</v>
      </c>
      <c r="E19" s="10">
        <v>78.694962000000004</v>
      </c>
      <c r="F19" s="10">
        <v>104.02889999999999</v>
      </c>
    </row>
    <row r="20" spans="1:6" x14ac:dyDescent="0.25">
      <c r="A20" s="2">
        <v>42917</v>
      </c>
      <c r="B20" s="10">
        <v>987.78002900000001</v>
      </c>
      <c r="C20" s="10">
        <v>35.513629999999999</v>
      </c>
      <c r="D20" s="10">
        <v>68.967758000000003</v>
      </c>
      <c r="E20" s="10">
        <v>82.008895999999993</v>
      </c>
      <c r="F20" s="10">
        <v>105.037766</v>
      </c>
    </row>
    <row r="21" spans="1:6" x14ac:dyDescent="0.25">
      <c r="A21" s="2">
        <v>42948</v>
      </c>
      <c r="B21" s="10">
        <v>980.59997599999997</v>
      </c>
      <c r="C21" s="10">
        <v>39.159785999999997</v>
      </c>
      <c r="D21" s="10">
        <v>70.931495999999996</v>
      </c>
      <c r="E21" s="10">
        <v>83.971885999999998</v>
      </c>
      <c r="F21" s="10">
        <v>104.24509399999999</v>
      </c>
    </row>
    <row r="22" spans="1:6" x14ac:dyDescent="0.25">
      <c r="A22" s="2">
        <v>42979</v>
      </c>
      <c r="B22" s="10">
        <v>961.34997599999997</v>
      </c>
      <c r="C22" s="10">
        <v>36.945168000000002</v>
      </c>
      <c r="D22" s="10">
        <v>71.042373999999995</v>
      </c>
      <c r="E22" s="10">
        <v>82.797912999999994</v>
      </c>
      <c r="F22" s="10">
        <v>101.074203</v>
      </c>
    </row>
    <row r="23" spans="1:6" x14ac:dyDescent="0.25">
      <c r="A23" s="2">
        <v>43009</v>
      </c>
      <c r="B23" s="10">
        <v>1105.280029</v>
      </c>
      <c r="C23" s="10">
        <v>40.521748000000002</v>
      </c>
      <c r="D23" s="10">
        <v>79.330177000000006</v>
      </c>
      <c r="E23" s="10">
        <v>78.575203000000002</v>
      </c>
      <c r="F23" s="10">
        <v>99.985725000000002</v>
      </c>
    </row>
    <row r="24" spans="1:6" x14ac:dyDescent="0.25">
      <c r="A24" s="2">
        <v>43040</v>
      </c>
      <c r="B24" s="10">
        <v>1176.75</v>
      </c>
      <c r="C24" s="10">
        <v>41.195351000000002</v>
      </c>
      <c r="D24" s="10">
        <v>80.274360999999999</v>
      </c>
      <c r="E24" s="10">
        <v>82.510643000000002</v>
      </c>
      <c r="F24" s="10">
        <v>105.691177</v>
      </c>
    </row>
    <row r="25" spans="1:6" x14ac:dyDescent="0.25">
      <c r="A25" s="2">
        <v>43070</v>
      </c>
      <c r="B25" s="10">
        <v>1169.469971</v>
      </c>
      <c r="C25" s="10">
        <v>40.713127</v>
      </c>
      <c r="D25" s="10">
        <v>81.990668999999997</v>
      </c>
      <c r="E25" s="10">
        <v>84.243545999999995</v>
      </c>
      <c r="F25" s="10">
        <v>109.529808</v>
      </c>
    </row>
    <row r="26" spans="1:6" x14ac:dyDescent="0.25">
      <c r="A26" s="2">
        <v>43101</v>
      </c>
      <c r="B26" s="10">
        <v>1450.8900149999999</v>
      </c>
      <c r="C26" s="10">
        <v>40.280087000000002</v>
      </c>
      <c r="D26" s="10">
        <v>91.067711000000003</v>
      </c>
      <c r="E26" s="10">
        <v>79.163994000000002</v>
      </c>
      <c r="F26" s="10">
        <v>109.876907</v>
      </c>
    </row>
    <row r="27" spans="1:6" x14ac:dyDescent="0.25">
      <c r="A27" s="2">
        <v>43132</v>
      </c>
      <c r="B27" s="10">
        <v>1512.4499510000001</v>
      </c>
      <c r="C27" s="10">
        <v>42.851875</v>
      </c>
      <c r="D27" s="10">
        <v>89.879158000000004</v>
      </c>
      <c r="E27" s="10">
        <v>72.542770000000004</v>
      </c>
      <c r="F27" s="10">
        <v>100.222717</v>
      </c>
    </row>
    <row r="28" spans="1:6" x14ac:dyDescent="0.25">
      <c r="A28" s="2">
        <v>43160</v>
      </c>
      <c r="B28" s="10">
        <v>1447.339966</v>
      </c>
      <c r="C28" s="10">
        <v>40.528866000000001</v>
      </c>
      <c r="D28" s="10">
        <v>87.893844999999999</v>
      </c>
      <c r="E28" s="10">
        <v>73.244918999999996</v>
      </c>
      <c r="F28" s="10">
        <v>99.692970000000003</v>
      </c>
    </row>
    <row r="29" spans="1:6" x14ac:dyDescent="0.25">
      <c r="A29" s="2">
        <v>43191</v>
      </c>
      <c r="B29" s="10">
        <v>1566.130005</v>
      </c>
      <c r="C29" s="10">
        <v>39.920119999999997</v>
      </c>
      <c r="D29" s="10">
        <v>90.060592999999997</v>
      </c>
      <c r="E29" s="10">
        <v>66.833236999999997</v>
      </c>
      <c r="F29" s="10">
        <v>92.875656000000006</v>
      </c>
    </row>
    <row r="30" spans="1:6" x14ac:dyDescent="0.25">
      <c r="A30" s="2">
        <v>43221</v>
      </c>
      <c r="B30" s="10">
        <v>1629.619995</v>
      </c>
      <c r="C30" s="10">
        <v>45.140228</v>
      </c>
      <c r="D30" s="10">
        <v>95.183823000000004</v>
      </c>
      <c r="E30" s="10">
        <v>68.225586000000007</v>
      </c>
      <c r="F30" s="10">
        <v>92.240775999999997</v>
      </c>
    </row>
    <row r="31" spans="1:6" x14ac:dyDescent="0.25">
      <c r="A31" s="2">
        <v>43252</v>
      </c>
      <c r="B31" s="10">
        <v>1699.8000489999999</v>
      </c>
      <c r="C31" s="10">
        <v>44.887512000000001</v>
      </c>
      <c r="D31" s="10">
        <v>95.373940000000005</v>
      </c>
      <c r="E31" s="10">
        <v>72.785149000000004</v>
      </c>
      <c r="F31" s="10">
        <v>101.09339900000001</v>
      </c>
    </row>
    <row r="32" spans="1:6" x14ac:dyDescent="0.25">
      <c r="A32" s="2">
        <v>43282</v>
      </c>
      <c r="B32" s="10">
        <v>1777.4399410000001</v>
      </c>
      <c r="C32" s="10">
        <v>46.143611999999997</v>
      </c>
      <c r="D32" s="10">
        <v>102.59878500000001</v>
      </c>
      <c r="E32" s="10">
        <v>75.414589000000007</v>
      </c>
      <c r="F32" s="10">
        <v>106.785538</v>
      </c>
    </row>
    <row r="33" spans="1:6" x14ac:dyDescent="0.25">
      <c r="A33" s="2">
        <v>43313</v>
      </c>
      <c r="B33" s="10">
        <v>2012.709961</v>
      </c>
      <c r="C33" s="10">
        <v>55.198231</v>
      </c>
      <c r="D33" s="10">
        <v>108.64368399999999</v>
      </c>
      <c r="E33" s="10">
        <v>78.046661</v>
      </c>
      <c r="F33" s="10">
        <v>104.009117</v>
      </c>
    </row>
    <row r="34" spans="1:6" x14ac:dyDescent="0.25">
      <c r="A34" s="2">
        <v>43344</v>
      </c>
      <c r="B34" s="10">
        <v>2003</v>
      </c>
      <c r="C34" s="10">
        <v>54.931904000000003</v>
      </c>
      <c r="D34" s="10">
        <v>111.042427</v>
      </c>
      <c r="E34" s="10">
        <v>78.310112000000004</v>
      </c>
      <c r="F34" s="10">
        <v>103.814117</v>
      </c>
    </row>
    <row r="35" spans="1:6" x14ac:dyDescent="0.25">
      <c r="A35" s="2">
        <v>43374</v>
      </c>
      <c r="B35" s="10">
        <v>1598.01001</v>
      </c>
      <c r="C35" s="10">
        <v>53.257713000000003</v>
      </c>
      <c r="D35" s="10">
        <v>103.702377</v>
      </c>
      <c r="E35" s="10">
        <v>83.437957999999995</v>
      </c>
      <c r="F35" s="10">
        <v>105.215828</v>
      </c>
    </row>
    <row r="36" spans="1:6" x14ac:dyDescent="0.25">
      <c r="A36" s="2">
        <v>43405</v>
      </c>
      <c r="B36" s="10">
        <v>1690.170044</v>
      </c>
      <c r="C36" s="10">
        <v>43.455925000000001</v>
      </c>
      <c r="D36" s="10">
        <v>107.663681</v>
      </c>
      <c r="E36" s="10">
        <v>89.709091000000001</v>
      </c>
      <c r="F36" s="10">
        <v>114.166382</v>
      </c>
    </row>
    <row r="37" spans="1:6" x14ac:dyDescent="0.25">
      <c r="A37" s="2">
        <v>43435</v>
      </c>
      <c r="B37" s="10">
        <v>1501.969971</v>
      </c>
      <c r="C37" s="10">
        <v>38.518611999999997</v>
      </c>
      <c r="D37" s="10">
        <v>99.040863000000002</v>
      </c>
      <c r="E37" s="10">
        <v>87.250632999999993</v>
      </c>
      <c r="F37" s="10">
        <v>103.436958</v>
      </c>
    </row>
    <row r="38" spans="1:6" x14ac:dyDescent="0.25">
      <c r="A38" s="2">
        <v>43466</v>
      </c>
      <c r="B38" s="10">
        <v>1718.7299800000001</v>
      </c>
      <c r="C38" s="10">
        <v>40.643065999999997</v>
      </c>
      <c r="D38" s="10">
        <v>101.829651</v>
      </c>
      <c r="E38" s="10">
        <v>91.569519</v>
      </c>
      <c r="F38" s="10">
        <v>106.324951</v>
      </c>
    </row>
    <row r="39" spans="1:6" x14ac:dyDescent="0.25">
      <c r="A39" s="2">
        <v>43497</v>
      </c>
      <c r="B39" s="10">
        <v>1639.829956</v>
      </c>
      <c r="C39" s="10">
        <v>42.281590000000001</v>
      </c>
      <c r="D39" s="10">
        <v>109.240402</v>
      </c>
      <c r="E39" s="10">
        <v>94.283714000000003</v>
      </c>
      <c r="F39" s="10">
        <v>109.127686</v>
      </c>
    </row>
    <row r="40" spans="1:6" x14ac:dyDescent="0.25">
      <c r="A40" s="2">
        <v>43525</v>
      </c>
      <c r="B40" s="10">
        <v>1780.75</v>
      </c>
      <c r="C40" s="10">
        <v>46.582915999999997</v>
      </c>
      <c r="D40" s="10">
        <v>115.494392</v>
      </c>
      <c r="E40" s="10">
        <v>99.545608999999999</v>
      </c>
      <c r="F40" s="10">
        <v>116.586349</v>
      </c>
    </row>
    <row r="41" spans="1:6" x14ac:dyDescent="0.25">
      <c r="A41" s="2">
        <v>43556</v>
      </c>
      <c r="B41" s="10">
        <v>1926.5200199999999</v>
      </c>
      <c r="C41" s="10">
        <v>49.211863999999998</v>
      </c>
      <c r="D41" s="10">
        <v>127.891884</v>
      </c>
      <c r="E41" s="10">
        <v>101.87043</v>
      </c>
      <c r="F41" s="10">
        <v>121.818703</v>
      </c>
    </row>
    <row r="42" spans="1:6" x14ac:dyDescent="0.25">
      <c r="A42" s="2">
        <v>43586</v>
      </c>
      <c r="B42" s="10">
        <v>1775.0699460000001</v>
      </c>
      <c r="C42" s="10">
        <v>42.933776999999999</v>
      </c>
      <c r="D42" s="10">
        <v>121.11535600000001</v>
      </c>
      <c r="E42" s="10">
        <v>99.150008999999997</v>
      </c>
      <c r="F42" s="10">
        <v>121.771126</v>
      </c>
    </row>
    <row r="43" spans="1:6" x14ac:dyDescent="0.25">
      <c r="A43" s="2">
        <v>43617</v>
      </c>
      <c r="B43" s="10">
        <v>1893.630005</v>
      </c>
      <c r="C43" s="10">
        <v>48.724384000000001</v>
      </c>
      <c r="D43" s="10">
        <v>131.667801</v>
      </c>
      <c r="E43" s="10">
        <v>105.643753</v>
      </c>
      <c r="F43" s="10">
        <v>124.748817</v>
      </c>
    </row>
    <row r="44" spans="1:6" x14ac:dyDescent="0.25">
      <c r="A44" s="2">
        <v>43647</v>
      </c>
      <c r="B44" s="10">
        <v>1866.780029</v>
      </c>
      <c r="C44" s="10">
        <v>52.446658999999997</v>
      </c>
      <c r="D44" s="10">
        <v>133.93826300000001</v>
      </c>
      <c r="E44" s="10">
        <v>113.72719600000001</v>
      </c>
      <c r="F44" s="10">
        <v>122.480614</v>
      </c>
    </row>
    <row r="45" spans="1:6" x14ac:dyDescent="0.25">
      <c r="A45" s="2">
        <v>43678</v>
      </c>
      <c r="B45" s="10">
        <v>1776.290039</v>
      </c>
      <c r="C45" s="10">
        <v>51.388077000000003</v>
      </c>
      <c r="D45" s="10">
        <v>135.50105300000001</v>
      </c>
      <c r="E45" s="10">
        <v>116.587357</v>
      </c>
      <c r="F45" s="10">
        <v>131.02865600000001</v>
      </c>
    </row>
    <row r="46" spans="1:6" x14ac:dyDescent="0.25">
      <c r="A46" s="2">
        <v>43709</v>
      </c>
      <c r="B46" s="10">
        <v>1735.910034</v>
      </c>
      <c r="C46" s="10">
        <v>55.346919999999997</v>
      </c>
      <c r="D46" s="10">
        <v>137.10607899999999</v>
      </c>
      <c r="E46" s="10">
        <v>120.611626</v>
      </c>
      <c r="F46" s="10">
        <v>131.38324</v>
      </c>
    </row>
    <row r="47" spans="1:6" x14ac:dyDescent="0.25">
      <c r="A47" s="2">
        <v>43739</v>
      </c>
      <c r="B47" s="10">
        <v>1776.660034</v>
      </c>
      <c r="C47" s="10">
        <v>61.472960999999998</v>
      </c>
      <c r="D47" s="10">
        <v>141.385986</v>
      </c>
      <c r="E47" s="10">
        <v>120.737694</v>
      </c>
      <c r="F47" s="10">
        <v>132.358688</v>
      </c>
    </row>
    <row r="48" spans="1:6" x14ac:dyDescent="0.25">
      <c r="A48" s="2">
        <v>43770</v>
      </c>
      <c r="B48" s="10">
        <v>1800.8000489999999</v>
      </c>
      <c r="C48" s="10">
        <v>66.042168000000004</v>
      </c>
      <c r="D48" s="10">
        <v>149.28517199999999</v>
      </c>
      <c r="E48" s="10">
        <v>119.11798899999999</v>
      </c>
      <c r="F48" s="10">
        <v>131.06570400000001</v>
      </c>
    </row>
    <row r="49" spans="1:6" x14ac:dyDescent="0.25">
      <c r="A49" s="2">
        <v>43800</v>
      </c>
      <c r="B49" s="10">
        <v>1847.839966</v>
      </c>
      <c r="C49" s="10">
        <v>72.783935999999997</v>
      </c>
      <c r="D49" s="10">
        <v>156.04688999999999</v>
      </c>
      <c r="E49" s="10">
        <v>121.889549</v>
      </c>
      <c r="F49" s="10">
        <v>131.876251</v>
      </c>
    </row>
    <row r="50" spans="1:6" x14ac:dyDescent="0.25">
      <c r="A50" s="2">
        <v>43831</v>
      </c>
      <c r="B50" s="10">
        <v>2008.719971</v>
      </c>
      <c r="C50" s="10">
        <v>76.714989000000003</v>
      </c>
      <c r="D50" s="10">
        <v>168.44555700000001</v>
      </c>
      <c r="E50" s="10">
        <v>121.616287</v>
      </c>
      <c r="F50" s="10">
        <v>137.99847399999999</v>
      </c>
    </row>
    <row r="51" spans="1:6" x14ac:dyDescent="0.25">
      <c r="A51" s="2">
        <v>43862</v>
      </c>
      <c r="B51" s="10">
        <v>1883.75</v>
      </c>
      <c r="C51" s="10">
        <v>67.754868000000002</v>
      </c>
      <c r="D51" s="10">
        <v>160.311722</v>
      </c>
      <c r="E51" s="10">
        <v>111.15733299999999</v>
      </c>
      <c r="F51" s="10">
        <v>128.291336</v>
      </c>
    </row>
    <row r="52" spans="1:6" x14ac:dyDescent="0.25">
      <c r="A52" s="2">
        <v>43891</v>
      </c>
      <c r="B52" s="10">
        <v>1949.719971</v>
      </c>
      <c r="C52" s="10">
        <v>63.177768999999998</v>
      </c>
      <c r="D52" s="10">
        <v>156.483047</v>
      </c>
      <c r="E52" s="10">
        <v>107.986458</v>
      </c>
      <c r="F52" s="10">
        <v>116.69916499999999</v>
      </c>
    </row>
    <row r="53" spans="1:6" x14ac:dyDescent="0.25">
      <c r="A53" s="2">
        <v>43922</v>
      </c>
      <c r="B53" s="10">
        <v>2474</v>
      </c>
      <c r="C53" s="10">
        <v>72.993934999999993</v>
      </c>
      <c r="D53" s="10">
        <v>177.81578099999999</v>
      </c>
      <c r="E53" s="10">
        <v>115.712402</v>
      </c>
      <c r="F53" s="10">
        <v>129.41194200000001</v>
      </c>
    </row>
    <row r="54" spans="1:6" x14ac:dyDescent="0.25">
      <c r="A54" s="2">
        <v>43952</v>
      </c>
      <c r="B54" s="10">
        <v>2442.3701169999999</v>
      </c>
      <c r="C54" s="10">
        <v>78.991470000000007</v>
      </c>
      <c r="D54" s="10">
        <v>181.82435599999999</v>
      </c>
      <c r="E54" s="10">
        <v>114.557007</v>
      </c>
      <c r="F54" s="10">
        <v>128.68806499999999</v>
      </c>
    </row>
    <row r="55" spans="1:6" x14ac:dyDescent="0.25">
      <c r="A55" s="2">
        <v>43983</v>
      </c>
      <c r="B55" s="10">
        <v>2758.820068</v>
      </c>
      <c r="C55" s="10">
        <v>90.879065999999995</v>
      </c>
      <c r="D55" s="10">
        <v>202.489105</v>
      </c>
      <c r="E55" s="10">
        <v>118.16409299999999</v>
      </c>
      <c r="F55" s="10">
        <v>129.38258400000001</v>
      </c>
    </row>
    <row r="56" spans="1:6" x14ac:dyDescent="0.25">
      <c r="A56" s="2">
        <v>44013</v>
      </c>
      <c r="B56" s="10">
        <v>3164.679932</v>
      </c>
      <c r="C56" s="10">
        <v>105.88608600000001</v>
      </c>
      <c r="D56" s="10">
        <v>203.981583</v>
      </c>
      <c r="E56" s="10">
        <v>129.57827800000001</v>
      </c>
      <c r="F56" s="10">
        <v>135.71038799999999</v>
      </c>
    </row>
    <row r="57" spans="1:6" x14ac:dyDescent="0.25">
      <c r="A57" s="2">
        <v>44044</v>
      </c>
      <c r="B57" s="10">
        <v>3450.959961</v>
      </c>
      <c r="C57" s="10">
        <v>128.58590699999999</v>
      </c>
      <c r="D57" s="10">
        <v>224.398651</v>
      </c>
      <c r="E57" s="10">
        <v>137.56616199999999</v>
      </c>
      <c r="F57" s="10">
        <v>138.07638499999999</v>
      </c>
    </row>
    <row r="58" spans="1:6" x14ac:dyDescent="0.25">
      <c r="A58" s="2">
        <v>44075</v>
      </c>
      <c r="B58" s="10">
        <v>3148.7299800000001</v>
      </c>
      <c r="C58" s="10">
        <v>115.610542</v>
      </c>
      <c r="D58" s="10">
        <v>209.780777</v>
      </c>
      <c r="E58" s="10">
        <v>138.22251900000001</v>
      </c>
      <c r="F58" s="10">
        <v>136.63706999999999</v>
      </c>
    </row>
    <row r="59" spans="1:6" x14ac:dyDescent="0.25">
      <c r="A59" s="2">
        <v>44105</v>
      </c>
      <c r="B59" s="10">
        <v>3036.1499020000001</v>
      </c>
      <c r="C59" s="10">
        <v>108.672516</v>
      </c>
      <c r="D59" s="10">
        <v>201.941315</v>
      </c>
      <c r="E59" s="10">
        <v>136.34295700000001</v>
      </c>
      <c r="F59" s="10">
        <v>132.347137</v>
      </c>
    </row>
    <row r="60" spans="1:6" x14ac:dyDescent="0.25">
      <c r="A60" s="2">
        <v>44136</v>
      </c>
      <c r="B60" s="10">
        <v>3168.040039</v>
      </c>
      <c r="C60" s="10">
        <v>118.84496300000001</v>
      </c>
      <c r="D60" s="10">
        <v>213.51101700000001</v>
      </c>
      <c r="E60" s="10">
        <v>138.86999499999999</v>
      </c>
      <c r="F60" s="10">
        <v>143.20976300000001</v>
      </c>
    </row>
    <row r="61" spans="1:6" x14ac:dyDescent="0.25">
      <c r="A61" s="2">
        <v>44166</v>
      </c>
      <c r="B61" s="10">
        <v>3256.929932</v>
      </c>
      <c r="C61" s="10">
        <v>132.69000199999999</v>
      </c>
      <c r="D61" s="10">
        <v>222.41999799999999</v>
      </c>
      <c r="E61" s="10">
        <v>139.13999899999999</v>
      </c>
      <c r="F61" s="10">
        <v>147.25097700000001</v>
      </c>
    </row>
    <row r="62" spans="1:6" x14ac:dyDescent="0.25">
      <c r="A62" s="2">
        <v>44197</v>
      </c>
      <c r="B62" s="10">
        <v>3114.209961</v>
      </c>
      <c r="C62" s="10">
        <v>128.979996</v>
      </c>
      <c r="D62" s="10">
        <v>212.64999399999999</v>
      </c>
      <c r="E62" s="10">
        <v>134.779999</v>
      </c>
      <c r="F62" s="10">
        <v>141.38999899999999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2"/>
  <sheetViews>
    <sheetView workbookViewId="0">
      <selection activeCell="D8" sqref="D8"/>
    </sheetView>
  </sheetViews>
  <sheetFormatPr baseColWidth="10" defaultRowHeight="19" x14ac:dyDescent="0.25"/>
  <cols>
    <col min="1" max="1" width="35.83203125" style="1" customWidth="1"/>
    <col min="2" max="6" width="37.5" style="1" customWidth="1"/>
    <col min="7" max="8" width="37.5" style="5" customWidth="1"/>
    <col min="9" max="16384" width="10.83203125" style="1"/>
  </cols>
  <sheetData>
    <row r="1" spans="1:7" ht="20" thickBot="1" x14ac:dyDescent="0.3">
      <c r="A1" s="33" t="s">
        <v>12</v>
      </c>
      <c r="B1" s="35" t="s">
        <v>9</v>
      </c>
      <c r="C1" s="3"/>
      <c r="D1" s="3"/>
      <c r="E1" s="3"/>
      <c r="F1" s="3"/>
    </row>
    <row r="2" spans="1:7" ht="20" thickBot="1" x14ac:dyDescent="0.3">
      <c r="A2" s="4"/>
      <c r="B2" s="34" t="s">
        <v>7</v>
      </c>
      <c r="C2" s="31" t="s">
        <v>8</v>
      </c>
      <c r="D2" s="31" t="s">
        <v>17</v>
      </c>
      <c r="E2" s="31" t="s">
        <v>18</v>
      </c>
      <c r="F2" s="31" t="s">
        <v>19</v>
      </c>
      <c r="G2" s="37" t="s">
        <v>10</v>
      </c>
    </row>
    <row r="3" spans="1:7" x14ac:dyDescent="0.25">
      <c r="A3" s="2">
        <v>42401</v>
      </c>
    </row>
    <row r="4" spans="1:7" x14ac:dyDescent="0.25">
      <c r="A4" s="2">
        <v>42430</v>
      </c>
      <c r="B4" s="5">
        <f>LN('Historiske kurser'!B4/'Historiske kurser'!B3)</f>
        <v>7.178343226591305E-2</v>
      </c>
      <c r="C4" s="5">
        <f>LN('Historiske kurser'!C4/'Historiske kurser'!C3)</f>
        <v>0.12515788969725603</v>
      </c>
      <c r="D4" s="5">
        <f>LN('Historiske kurser'!D4/'Historiske kurser'!D3)</f>
        <v>8.9190542754057453E-2</v>
      </c>
      <c r="E4" s="5">
        <f>LN('Historiske kurser'!E4/'Historiske kurser'!E3)</f>
        <v>2.4847502252584017E-2</v>
      </c>
      <c r="F4" s="5">
        <f>LN('Historiske kurser'!F4/'Historiske kurser'!F3)</f>
        <v>4.6538608750734158E-2</v>
      </c>
    </row>
    <row r="5" spans="1:7" x14ac:dyDescent="0.25">
      <c r="A5" s="2">
        <v>42461</v>
      </c>
      <c r="B5" s="5">
        <f>LN('Historiske kurser'!B5/'Historiske kurser'!B4)</f>
        <v>0.10534537050612541</v>
      </c>
      <c r="C5" s="5">
        <f>LN('Historiske kurser'!C5/'Historiske kurser'!C4)</f>
        <v>-0.15073136057096376</v>
      </c>
      <c r="D5" s="5">
        <f>LN('Historiske kurser'!D5/'Historiske kurser'!D4)</f>
        <v>-0.10208673519191803</v>
      </c>
      <c r="E5" s="5">
        <f>LN('Historiske kurser'!E5/'Historiske kurser'!E4)</f>
        <v>-2.6967123683858424E-2</v>
      </c>
      <c r="F5" s="5">
        <f>LN('Historiske kurser'!F5/'Historiske kurser'!F4)</f>
        <v>1.179269797365752E-2</v>
      </c>
    </row>
    <row r="6" spans="1:7" x14ac:dyDescent="0.25">
      <c r="A6" s="2">
        <v>42491</v>
      </c>
      <c r="B6" s="5">
        <f>LN('Historiske kurser'!B6/'Historiske kurser'!B5)</f>
        <v>9.1500222297398293E-2</v>
      </c>
      <c r="C6" s="5">
        <f>LN('Historiske kurser'!C6/'Historiske kurser'!C5)</f>
        <v>6.3244432825418223E-2</v>
      </c>
      <c r="D6" s="5">
        <f>LN('Historiske kurser'!D6/'Historiske kurser'!D5)</f>
        <v>6.0872276585347877E-2</v>
      </c>
      <c r="E6" s="5">
        <f>LN('Historiske kurser'!E6/'Historiske kurser'!E5)</f>
        <v>1.9575856134892666E-2</v>
      </c>
      <c r="F6" s="5">
        <f>LN('Historiske kurser'!F6/'Historiske kurser'!F5)</f>
        <v>-1.7538251868625933E-2</v>
      </c>
    </row>
    <row r="7" spans="1:7" x14ac:dyDescent="0.25">
      <c r="A7" s="2">
        <v>42522</v>
      </c>
      <c r="B7" s="5">
        <f>LN('Historiske kurser'!B7/'Historiske kurser'!B6)</f>
        <v>-9.9694002672957097E-3</v>
      </c>
      <c r="C7" s="5">
        <f>LN('Historiske kurser'!C7/'Historiske kurser'!C6)</f>
        <v>-3.752652133569602E-2</v>
      </c>
      <c r="D7" s="5">
        <f>LN('Historiske kurser'!D7/'Historiske kurser'!D6)</f>
        <v>-2.8168377703227644E-2</v>
      </c>
      <c r="E7" s="5">
        <f>LN('Historiske kurser'!E7/'Historiske kurser'!E6)</f>
        <v>4.381835032090204E-2</v>
      </c>
      <c r="F7" s="5">
        <f>LN('Historiske kurser'!F7/'Historiske kurser'!F6)</f>
        <v>4.6070717321064172E-2</v>
      </c>
    </row>
    <row r="8" spans="1:7" x14ac:dyDescent="0.25">
      <c r="A8" s="2">
        <v>42552</v>
      </c>
      <c r="B8" s="5">
        <f>LN('Historiske kurser'!B8/'Historiske kurser'!B7)</f>
        <v>5.8602121209846161E-2</v>
      </c>
      <c r="C8" s="5">
        <f>LN('Historiske kurser'!C8/'Historiske kurser'!C7)</f>
        <v>8.6235412992138549E-2</v>
      </c>
      <c r="D8" s="5">
        <f>LN('Historiske kurser'!D8/'Historiske kurser'!D7)</f>
        <v>0.10226782292829767</v>
      </c>
      <c r="E8" s="5">
        <f>LN('Historiske kurser'!E8/'Historiske kurser'!E7)</f>
        <v>1.0807146583190203E-2</v>
      </c>
      <c r="F8" s="5">
        <f>LN('Historiske kurser'!F8/'Historiske kurser'!F7)</f>
        <v>3.5211417449438349E-2</v>
      </c>
    </row>
    <row r="9" spans="1:7" x14ac:dyDescent="0.25">
      <c r="A9" s="2">
        <v>42583</v>
      </c>
      <c r="B9" s="5">
        <f>LN('Historiske kurser'!B9/'Historiske kurser'!B8)</f>
        <v>1.354756113762587E-2</v>
      </c>
      <c r="C9" s="5">
        <f>LN('Historiske kurser'!C9/'Historiske kurser'!C8)</f>
        <v>1.7973592537864753E-2</v>
      </c>
      <c r="D9" s="5">
        <f>LN('Historiske kurser'!D9/'Historiske kurser'!D8)</f>
        <v>1.3667745083904169E-2</v>
      </c>
      <c r="E9" s="5">
        <f>LN('Historiske kurser'!E9/'Historiske kurser'!E8)</f>
        <v>2.7702156643403905E-2</v>
      </c>
      <c r="F9" s="5">
        <f>LN('Historiske kurser'!F9/'Historiske kurser'!F8)</f>
        <v>-2.0123945868981967E-2</v>
      </c>
    </row>
    <row r="10" spans="1:7" x14ac:dyDescent="0.25">
      <c r="A10" s="2">
        <v>42614</v>
      </c>
      <c r="B10" s="5">
        <f>LN('Historiske kurser'!B10/'Historiske kurser'!B9)</f>
        <v>8.4895394721912362E-2</v>
      </c>
      <c r="C10" s="36">
        <f>LN('Historiske kurser'!C10/'Historiske kurser'!C9)</f>
        <v>6.8851004790944872E-2</v>
      </c>
      <c r="D10" s="5">
        <f>LN('Historiske kurser'!D10/'Historiske kurser'!D9)</f>
        <v>8.6468752204723609E-3</v>
      </c>
      <c r="E10" s="5">
        <f>LN('Historiske kurser'!E10/'Historiske kurser'!E9)</f>
        <v>2.7563164069736266E-2</v>
      </c>
      <c r="F10" s="5">
        <f>LN('Historiske kurser'!F10/'Historiske kurser'!F9)</f>
        <v>2.5794163415248633E-2</v>
      </c>
    </row>
    <row r="11" spans="1:7" x14ac:dyDescent="0.25">
      <c r="A11" s="2">
        <v>42644</v>
      </c>
      <c r="B11" s="5">
        <f>LN('Historiske kurser'!B11/'Historiske kurser'!B10)</f>
        <v>-5.8389289639810826E-2</v>
      </c>
      <c r="C11" s="5">
        <f>LN('Historiske kurser'!C11/'Historiske kurser'!C10)</f>
        <v>4.3249147481680969E-3</v>
      </c>
      <c r="D11" s="5">
        <f>LN('Historiske kurser'!D11/'Historiske kurser'!D10)</f>
        <v>3.9487792862260285E-2</v>
      </c>
      <c r="E11" s="5">
        <f>LN('Historiske kurser'!E11/'Historiske kurser'!E10)</f>
        <v>-3.3421413529707428E-2</v>
      </c>
      <c r="F11" s="5">
        <f>LN('Historiske kurser'!F11/'Historiske kurser'!F10)</f>
        <v>-1.4539125944572354E-2</v>
      </c>
    </row>
    <row r="12" spans="1:7" x14ac:dyDescent="0.25">
      <c r="A12" s="2">
        <v>42675</v>
      </c>
      <c r="B12" s="5">
        <f>LN('Historiske kurser'!B12/'Historiske kurser'!B11)</f>
        <v>-5.0972153058414578E-2</v>
      </c>
      <c r="C12" s="5">
        <f>LN('Historiske kurser'!C12/'Historiske kurser'!C11)</f>
        <v>-2.6958720631056352E-2</v>
      </c>
      <c r="D12" s="5">
        <f>LN('Historiske kurser'!D12/'Historiske kurser'!D11)</f>
        <v>5.6581876533443078E-3</v>
      </c>
      <c r="E12" s="5">
        <f>LN('Historiske kurser'!E12/'Historiske kurser'!E11)</f>
        <v>-4.3602296966101503E-2</v>
      </c>
      <c r="F12" s="5">
        <f>LN('Historiske kurser'!F12/'Historiske kurser'!F11)</f>
        <v>-6.8526736273088695E-2</v>
      </c>
    </row>
    <row r="13" spans="1:7" x14ac:dyDescent="0.25">
      <c r="A13" s="2">
        <v>42705</v>
      </c>
      <c r="B13" s="5">
        <f>LN('Historiske kurser'!B13/'Historiske kurser'!B12)</f>
        <v>2.3815776767489815E-2</v>
      </c>
      <c r="C13" s="5">
        <f>LN('Historiske kurser'!C13/'Historiske kurser'!C12)</f>
        <v>5.1961854444909972E-2</v>
      </c>
      <c r="D13" s="5">
        <f>LN('Historiske kurser'!D13/'Historiske kurser'!D12)</f>
        <v>3.7454160093296114E-2</v>
      </c>
      <c r="E13" s="5">
        <f>LN('Historiske kurser'!E13/'Historiske kurser'!E12)</f>
        <v>1.9455289393484679E-2</v>
      </c>
      <c r="F13" s="5">
        <f>LN('Historiske kurser'!F13/'Historiske kurser'!F12)</f>
        <v>5.1631239681445971E-2</v>
      </c>
    </row>
    <row r="14" spans="1:7" x14ac:dyDescent="0.25">
      <c r="A14" s="2">
        <v>42736</v>
      </c>
      <c r="B14" s="5">
        <f>LN('Historiske kurser'!B14/'Historiske kurser'!B13)</f>
        <v>6.8890534483602384E-2</v>
      </c>
      <c r="C14" s="5">
        <f>LN('Historiske kurser'!C14/'Historiske kurser'!C13)</f>
        <v>4.6641585759508823E-2</v>
      </c>
      <c r="D14" s="5">
        <f>LN('Historiske kurser'!D14/'Historiske kurser'!D13)</f>
        <v>3.9598263415867543E-2</v>
      </c>
      <c r="E14" s="5">
        <f>LN('Historiske kurser'!E14/'Historiske kurser'!E13)</f>
        <v>4.1012219538070847E-2</v>
      </c>
      <c r="F14" s="5">
        <f>LN('Historiske kurser'!F14/'Historiske kurser'!F13)</f>
        <v>-8.1571009486109698E-3</v>
      </c>
    </row>
    <row r="15" spans="1:7" x14ac:dyDescent="0.25">
      <c r="A15" s="2">
        <v>42767</v>
      </c>
      <c r="B15" s="5">
        <f>LN('Historiske kurser'!B15/'Historiske kurser'!B14)</f>
        <v>2.5844699026700214E-2</v>
      </c>
      <c r="C15" s="5">
        <f>LN('Historiske kurser'!C15/'Historiske kurser'!C14)</f>
        <v>0.1212292328321045</v>
      </c>
      <c r="D15" s="5">
        <f>LN('Historiske kurser'!D15/'Historiske kurser'!D14)</f>
        <v>-1.0417584886487682E-2</v>
      </c>
      <c r="E15" s="5">
        <f>LN('Historiske kurser'!E15/'Historiske kurser'!E14)</f>
        <v>4.674167398918954E-2</v>
      </c>
      <c r="F15" s="5">
        <f>LN('Historiske kurser'!F15/'Historiske kurser'!F14)</f>
        <v>6.1655597431127307E-2</v>
      </c>
    </row>
    <row r="16" spans="1:7" x14ac:dyDescent="0.25">
      <c r="A16" s="2">
        <v>42795</v>
      </c>
      <c r="B16" s="5">
        <f>LN('Historiske kurser'!B16/'Historiske kurser'!B15)</f>
        <v>4.7942283463512946E-2</v>
      </c>
      <c r="C16" s="5">
        <f>LN('Historiske kurser'!C16/'Historiske kurser'!C15)</f>
        <v>5.1867599516794621E-2</v>
      </c>
      <c r="D16" s="5">
        <f>LN('Historiske kurser'!D16/'Historiske kurser'!D15)</f>
        <v>3.5004951456781896E-2</v>
      </c>
      <c r="E16" s="5">
        <f>LN('Historiske kurser'!E16/'Historiske kurser'!E15)</f>
        <v>-1.3487031532249128E-2</v>
      </c>
      <c r="F16" s="5">
        <f>LN('Historiske kurser'!F16/'Historiske kurser'!F15)</f>
        <v>1.3319310683557054E-2</v>
      </c>
    </row>
    <row r="17" spans="1:6" x14ac:dyDescent="0.25">
      <c r="A17" s="2">
        <v>42826</v>
      </c>
      <c r="B17" s="5">
        <f>LN('Historiske kurser'!B17/'Historiske kurser'!B16)</f>
        <v>4.245669488810043E-2</v>
      </c>
      <c r="C17" s="5">
        <f>LN('Historiske kurser'!C17/'Historiske kurser'!C16)</f>
        <v>-6.9699716758097032E-5</v>
      </c>
      <c r="D17" s="5">
        <f>LN('Historiske kurser'!D17/'Historiske kurser'!D16)</f>
        <v>3.8718413182749593E-2</v>
      </c>
      <c r="E17" s="5">
        <f>LN('Historiske kurser'!E17/'Historiske kurser'!E16)</f>
        <v>-2.8447470922570075E-2</v>
      </c>
      <c r="F17" s="5">
        <f>LN('Historiske kurser'!F17/'Historiske kurser'!F16)</f>
        <v>1.9459708864419951E-2</v>
      </c>
    </row>
    <row r="18" spans="1:6" x14ac:dyDescent="0.25">
      <c r="A18" s="2">
        <v>42856</v>
      </c>
      <c r="B18" s="5">
        <f>LN('Historiske kurser'!B18/'Historiske kurser'!B17)</f>
        <v>7.2577833805534647E-2</v>
      </c>
      <c r="C18" s="5">
        <f>LN('Historiske kurser'!C18/'Historiske kurser'!C17)</f>
        <v>6.1488170071943501E-2</v>
      </c>
      <c r="D18" s="5">
        <f>LN('Historiske kurser'!D18/'Historiske kurser'!D17)</f>
        <v>1.9957214610261838E-2</v>
      </c>
      <c r="E18" s="5">
        <f>LN('Historiske kurser'!E18/'Historiske kurser'!E17)</f>
        <v>1.6293019652511866E-2</v>
      </c>
      <c r="F18" s="5">
        <f>LN('Historiske kurser'!F18/'Historiske kurser'!F17)</f>
        <v>3.1199615245305342E-2</v>
      </c>
    </row>
    <row r="19" spans="1:6" x14ac:dyDescent="0.25">
      <c r="A19" s="2">
        <v>42887</v>
      </c>
      <c r="B19" s="5">
        <f>LN('Historiske kurser'!B19/'Historiske kurser'!B18)</f>
        <v>-2.7128662361207066E-2</v>
      </c>
      <c r="C19" s="5">
        <f>LN('Historiske kurser'!C19/'Historiske kurser'!C18)</f>
        <v>-5.4796602857253539E-2</v>
      </c>
      <c r="D19" s="5">
        <f>LN('Historiske kurser'!D19/'Historiske kurser'!D18)</f>
        <v>-7.3999470522251925E-3</v>
      </c>
      <c r="E19" s="5">
        <f>LN('Historiske kurser'!E19/'Historiske kurser'!E18)</f>
        <v>-1.0728008916607693E-2</v>
      </c>
      <c r="F19" s="5">
        <f>LN('Historiske kurser'!F19/'Historiske kurser'!F18)</f>
        <v>-5.0335619152452847E-3</v>
      </c>
    </row>
    <row r="20" spans="1:6" x14ac:dyDescent="0.25">
      <c r="A20" s="2">
        <v>42917</v>
      </c>
      <c r="B20" s="5">
        <f>LN('Historiske kurser'!B20/'Historiske kurser'!B19)</f>
        <v>2.0227942970172167E-2</v>
      </c>
      <c r="C20" s="5">
        <f>LN('Historiske kurser'!C20/'Historiske kurser'!C19)</f>
        <v>3.2180256840937477E-2</v>
      </c>
      <c r="D20" s="5">
        <f>LN('Historiske kurser'!D20/'Historiske kurser'!D19)</f>
        <v>5.3249836766300691E-2</v>
      </c>
      <c r="E20" s="5">
        <f>LN('Historiske kurser'!E20/'Historiske kurser'!E19)</f>
        <v>4.1248591058236909E-2</v>
      </c>
      <c r="F20" s="5">
        <f>LN('Historiske kurser'!F20/'Historiske kurser'!F19)</f>
        <v>9.6512165260458655E-3</v>
      </c>
    </row>
    <row r="21" spans="1:6" x14ac:dyDescent="0.25">
      <c r="A21" s="2">
        <v>42948</v>
      </c>
      <c r="B21" s="5">
        <f>LN('Historiske kurser'!B21/'Historiske kurser'!B20)</f>
        <v>-7.2954255044278991E-3</v>
      </c>
      <c r="C21" s="5">
        <f>LN('Historiske kurser'!C21/'Historiske kurser'!C20)</f>
        <v>9.7733786431583702E-2</v>
      </c>
      <c r="D21" s="5">
        <f>LN('Historiske kurser'!D21/'Historiske kurser'!D20)</f>
        <v>2.8075446180483962E-2</v>
      </c>
      <c r="E21" s="5">
        <f>LN('Historiske kurser'!E21/'Historiske kurser'!E20)</f>
        <v>2.3654323161010734E-2</v>
      </c>
      <c r="F21" s="5">
        <f>LN('Historiske kurser'!F21/'Historiske kurser'!F20)</f>
        <v>-7.575162060506355E-3</v>
      </c>
    </row>
    <row r="22" spans="1:6" x14ac:dyDescent="0.25">
      <c r="A22" s="2">
        <v>42979</v>
      </c>
      <c r="B22" s="5">
        <f>LN('Historiske kurser'!B22/'Historiske kurser'!B21)</f>
        <v>-1.982608308886917E-2</v>
      </c>
      <c r="C22" s="5">
        <f>LN('Historiske kurser'!C22/'Historiske kurser'!C21)</f>
        <v>-5.8215485357105849E-2</v>
      </c>
      <c r="D22" s="5">
        <f>LN('Historiske kurser'!D22/'Historiske kurser'!D21)</f>
        <v>1.561949710074003E-3</v>
      </c>
      <c r="E22" s="5">
        <f>LN('Historiske kurser'!E22/'Historiske kurser'!E21)</f>
        <v>-1.4079196586220463E-2</v>
      </c>
      <c r="F22" s="5">
        <f>LN('Historiske kurser'!F22/'Historiske kurser'!F21)</f>
        <v>-3.0889869357509571E-2</v>
      </c>
    </row>
    <row r="23" spans="1:6" x14ac:dyDescent="0.25">
      <c r="A23" s="2">
        <v>43009</v>
      </c>
      <c r="B23" s="5">
        <f>LN('Historiske kurser'!B23/'Historiske kurser'!B22)</f>
        <v>0.13951548010250206</v>
      </c>
      <c r="C23" s="5">
        <f>LN('Historiske kurser'!C23/'Historiske kurser'!C22)</f>
        <v>9.2403950110225092E-2</v>
      </c>
      <c r="D23" s="5">
        <f>LN('Historiske kurser'!D23/'Historiske kurser'!D22)</f>
        <v>0.11034208257926144</v>
      </c>
      <c r="E23" s="5">
        <f>LN('Historiske kurser'!E23/'Historiske kurser'!E22)</f>
        <v>-5.2346689560320049E-2</v>
      </c>
      <c r="F23" s="5">
        <f>LN('Historiske kurser'!F23/'Historiske kurser'!F22)</f>
        <v>-1.0827504463668149E-2</v>
      </c>
    </row>
    <row r="24" spans="1:6" x14ac:dyDescent="0.25">
      <c r="A24" s="2">
        <v>43040</v>
      </c>
      <c r="B24" s="5">
        <f>LN('Historiske kurser'!B24/'Historiske kurser'!B23)</f>
        <v>6.2657678525297536E-2</v>
      </c>
      <c r="C24" s="5">
        <f>LN('Historiske kurser'!C24/'Historiske kurser'!C23)</f>
        <v>1.6486592542227861E-2</v>
      </c>
      <c r="D24" s="5">
        <f>LN('Historiske kurser'!D24/'Historiske kurser'!D23)</f>
        <v>1.1831681309259776E-2</v>
      </c>
      <c r="E24" s="5">
        <f>LN('Historiske kurser'!E24/'Historiske kurser'!E23)</f>
        <v>4.887112488145013E-2</v>
      </c>
      <c r="F24" s="5">
        <f>LN('Historiske kurser'!F24/'Historiske kurser'!F23)</f>
        <v>5.5493991503039582E-2</v>
      </c>
    </row>
    <row r="25" spans="1:6" x14ac:dyDescent="0.25">
      <c r="A25" s="2">
        <v>43070</v>
      </c>
      <c r="B25" s="5">
        <f>LN('Historiske kurser'!B25/'Historiske kurser'!B24)</f>
        <v>-6.2057713716230263E-3</v>
      </c>
      <c r="C25" s="5">
        <f>LN('Historiske kurser'!C25/'Historiske kurser'!C24)</f>
        <v>-1.1774839023534772E-2</v>
      </c>
      <c r="D25" s="5">
        <f>LN('Historiske kurser'!D25/'Historiske kurser'!D24)</f>
        <v>2.115516829958107E-2</v>
      </c>
      <c r="E25" s="5">
        <f>LN('Historiske kurser'!E25/'Historiske kurser'!E24)</f>
        <v>2.0784669876210513E-2</v>
      </c>
      <c r="F25" s="5">
        <f>LN('Historiske kurser'!F25/'Historiske kurser'!F24)</f>
        <v>3.5675314088340015E-2</v>
      </c>
    </row>
    <row r="26" spans="1:6" x14ac:dyDescent="0.25">
      <c r="A26" s="2">
        <v>43101</v>
      </c>
      <c r="B26" s="5">
        <f>LN('Historiske kurser'!B26/'Historiske kurser'!B25)</f>
        <v>0.21562654165297973</v>
      </c>
      <c r="C26" s="5">
        <f>LN('Historiske kurser'!C26/'Historiske kurser'!C25)</f>
        <v>-1.0693343430367742E-2</v>
      </c>
      <c r="D26" s="5">
        <f>LN('Historiske kurser'!D26/'Historiske kurser'!D25)</f>
        <v>0.10499785864548843</v>
      </c>
      <c r="E26" s="5">
        <f>LN('Historiske kurser'!E26/'Historiske kurser'!E25)</f>
        <v>-6.2190386720181096E-2</v>
      </c>
      <c r="F26" s="5">
        <f>LN('Historiske kurser'!F26/'Historiske kurser'!F25)</f>
        <v>3.1639805514679072E-3</v>
      </c>
    </row>
    <row r="27" spans="1:6" x14ac:dyDescent="0.25">
      <c r="A27" s="2">
        <v>43132</v>
      </c>
      <c r="B27" s="5">
        <f>LN('Historiske kurser'!B27/'Historiske kurser'!B26)</f>
        <v>4.1553648546959927E-2</v>
      </c>
      <c r="C27" s="5">
        <f>LN('Historiske kurser'!C27/'Historiske kurser'!C26)</f>
        <v>6.1892173650485272E-2</v>
      </c>
      <c r="D27" s="5">
        <f>LN('Historiske kurser'!D27/'Historiske kurser'!D26)</f>
        <v>-1.3137227524972138E-2</v>
      </c>
      <c r="E27" s="5">
        <f>LN('Historiske kurser'!E27/'Historiske kurser'!E26)</f>
        <v>-8.7345255282500006E-2</v>
      </c>
      <c r="F27" s="5">
        <f>LN('Historiske kurser'!F27/'Historiske kurser'!F26)</f>
        <v>-9.1965832419874161E-2</v>
      </c>
    </row>
    <row r="28" spans="1:6" x14ac:dyDescent="0.25">
      <c r="A28" s="2">
        <v>43160</v>
      </c>
      <c r="B28" s="5">
        <f>LN('Historiske kurser'!B28/'Historiske kurser'!B27)</f>
        <v>-4.4003454669149025E-2</v>
      </c>
      <c r="C28" s="5">
        <f>LN('Historiske kurser'!C28/'Historiske kurser'!C27)</f>
        <v>-5.5734940405169943E-2</v>
      </c>
      <c r="D28" s="5">
        <f>LN('Historiske kurser'!D28/'Historiske kurser'!D27)</f>
        <v>-2.2336299740668794E-2</v>
      </c>
      <c r="E28" s="5">
        <f>LN('Historiske kurser'!E28/'Historiske kurser'!E27)</f>
        <v>9.6325613493828191E-3</v>
      </c>
      <c r="F28" s="5">
        <f>LN('Historiske kurser'!F28/'Historiske kurser'!F27)</f>
        <v>-5.2997165741799036E-3</v>
      </c>
    </row>
    <row r="29" spans="1:6" x14ac:dyDescent="0.25">
      <c r="A29" s="2">
        <v>43191</v>
      </c>
      <c r="B29" s="5">
        <f>LN('Historiske kurser'!B29/'Historiske kurser'!B28)</f>
        <v>7.8880245905968011E-2</v>
      </c>
      <c r="C29" s="5">
        <f>LN('Historiske kurser'!C29/'Historiske kurser'!C28)</f>
        <v>-1.5134003523409472E-2</v>
      </c>
      <c r="D29" s="5">
        <f>LN('Historiske kurser'!D29/'Historiske kurser'!D28)</f>
        <v>2.4352919864675152E-2</v>
      </c>
      <c r="E29" s="5">
        <f>LN('Historiske kurser'!E29/'Historiske kurser'!E28)</f>
        <v>-9.1608363622620884E-2</v>
      </c>
      <c r="F29" s="5">
        <f>LN('Historiske kurser'!F29/'Historiske kurser'!F28)</f>
        <v>-7.0833596677089217E-2</v>
      </c>
    </row>
    <row r="30" spans="1:6" x14ac:dyDescent="0.25">
      <c r="A30" s="2">
        <v>43221</v>
      </c>
      <c r="B30" s="5">
        <f>LN('Historiske kurser'!B30/'Historiske kurser'!B29)</f>
        <v>3.9739244373114081E-2</v>
      </c>
      <c r="C30" s="5">
        <f>LN('Historiske kurser'!C30/'Historiske kurser'!C29)</f>
        <v>0.12289336487845635</v>
      </c>
      <c r="D30" s="5">
        <f>LN('Historiske kurser'!D30/'Historiske kurser'!D29)</f>
        <v>5.5327301536622332E-2</v>
      </c>
      <c r="E30" s="5">
        <f>LN('Historiske kurser'!E30/'Historiske kurser'!E29)</f>
        <v>2.0619139103371563E-2</v>
      </c>
      <c r="F30" s="5">
        <f>LN('Historiske kurser'!F30/'Historiske kurser'!F29)</f>
        <v>-6.859277508548949E-3</v>
      </c>
    </row>
    <row r="31" spans="1:6" x14ac:dyDescent="0.25">
      <c r="A31" s="2">
        <v>43252</v>
      </c>
      <c r="B31" s="5">
        <f>LN('Historiske kurser'!B31/'Historiske kurser'!B30)</f>
        <v>4.2163770171944864E-2</v>
      </c>
      <c r="C31" s="5">
        <f>LN('Historiske kurser'!C31/'Historiske kurser'!C30)</f>
        <v>-5.6141954420558656E-3</v>
      </c>
      <c r="D31" s="5">
        <f>LN('Historiske kurser'!D31/'Historiske kurser'!D30)</f>
        <v>1.9953746316759232E-3</v>
      </c>
      <c r="E31" s="5">
        <f>LN('Historiske kurser'!E31/'Historiske kurser'!E30)</f>
        <v>6.4692281355285194E-2</v>
      </c>
      <c r="F31" s="5">
        <f>LN('Historiske kurser'!F31/'Historiske kurser'!F30)</f>
        <v>9.1642543343021729E-2</v>
      </c>
    </row>
    <row r="32" spans="1:6" x14ac:dyDescent="0.25">
      <c r="A32" s="2">
        <v>43282</v>
      </c>
      <c r="B32" s="5">
        <f>LN('Historiske kurser'!B32/'Historiske kurser'!B31)</f>
        <v>4.4663467748158651E-2</v>
      </c>
      <c r="C32" s="5">
        <f>LN('Historiske kurser'!C32/'Historiske kurser'!C31)</f>
        <v>2.7598906279491221E-2</v>
      </c>
      <c r="D32" s="5">
        <f>LN('Historiske kurser'!D32/'Historiske kurser'!D31)</f>
        <v>7.3020715042018888E-2</v>
      </c>
      <c r="E32" s="5">
        <f>LN('Historiske kurser'!E32/'Historiske kurser'!E31)</f>
        <v>3.548880722154639E-2</v>
      </c>
      <c r="F32" s="5">
        <f>LN('Historiske kurser'!F32/'Historiske kurser'!F31)</f>
        <v>5.4777673267527693E-2</v>
      </c>
    </row>
    <row r="33" spans="1:6" x14ac:dyDescent="0.25">
      <c r="A33" s="2">
        <v>43313</v>
      </c>
      <c r="B33" s="5">
        <f>LN('Historiske kurser'!B33/'Historiske kurser'!B32)</f>
        <v>0.12430795965848446</v>
      </c>
      <c r="C33" s="5">
        <f>LN('Historiske kurser'!C33/'Historiske kurser'!C32)</f>
        <v>0.17917237250141999</v>
      </c>
      <c r="D33" s="5">
        <f>LN('Historiske kurser'!D33/'Historiske kurser'!D32)</f>
        <v>5.7247482836164598E-2</v>
      </c>
      <c r="E33" s="5">
        <f>LN('Historiske kurser'!E33/'Historiske kurser'!E32)</f>
        <v>3.4306121416111085E-2</v>
      </c>
      <c r="F33" s="5">
        <f>LN('Historiske kurser'!F33/'Historiske kurser'!F32)</f>
        <v>-2.6343946611350692E-2</v>
      </c>
    </row>
    <row r="34" spans="1:6" x14ac:dyDescent="0.25">
      <c r="A34" s="2">
        <v>43344</v>
      </c>
      <c r="B34" s="5">
        <f>LN('Historiske kurser'!B34/'Historiske kurser'!B33)</f>
        <v>-4.8359966322712193E-3</v>
      </c>
      <c r="C34" s="5">
        <f>LN('Historiske kurser'!C34/'Historiske kurser'!C33)</f>
        <v>-4.836596616805966E-3</v>
      </c>
      <c r="D34" s="5">
        <f>LN('Historiske kurser'!D34/'Historiske kurser'!D33)</f>
        <v>2.1838780110654141E-2</v>
      </c>
      <c r="E34" s="5">
        <f>LN('Historiske kurser'!E34/'Historiske kurser'!E33)</f>
        <v>3.36987319779766E-3</v>
      </c>
      <c r="F34" s="5">
        <f>LN('Historiske kurser'!F34/'Historiske kurser'!F33)</f>
        <v>-1.8765953495475643E-3</v>
      </c>
    </row>
    <row r="35" spans="1:6" x14ac:dyDescent="0.25">
      <c r="A35" s="2">
        <v>43374</v>
      </c>
      <c r="B35" s="5">
        <f>LN('Historiske kurser'!B35/'Historiske kurser'!B34)</f>
        <v>-0.22588694527911743</v>
      </c>
      <c r="C35" s="5">
        <f>LN('Historiske kurser'!C35/'Historiske kurser'!C34)</f>
        <v>-3.095166988035232E-2</v>
      </c>
      <c r="D35" s="5">
        <f>LN('Historiske kurser'!D35/'Historiske kurser'!D34)</f>
        <v>-6.8387316645259849E-2</v>
      </c>
      <c r="E35" s="5">
        <f>LN('Historiske kurser'!E35/'Historiske kurser'!E34)</f>
        <v>6.3426598743001508E-2</v>
      </c>
      <c r="F35" s="5">
        <f>LN('Historiske kurser'!F35/'Historiske kurser'!F34)</f>
        <v>1.3411781848816837E-2</v>
      </c>
    </row>
    <row r="36" spans="1:6" x14ac:dyDescent="0.25">
      <c r="A36" s="2">
        <v>43405</v>
      </c>
      <c r="B36" s="5">
        <f>LN('Historiske kurser'!B36/'Historiske kurser'!B35)</f>
        <v>5.607003022027119E-2</v>
      </c>
      <c r="C36" s="5">
        <f>LN('Historiske kurser'!C36/'Historiske kurser'!C35)</f>
        <v>-0.20339543311983349</v>
      </c>
      <c r="D36" s="5">
        <f>LN('Historiske kurser'!D36/'Historiske kurser'!D35)</f>
        <v>3.7487266657043855E-2</v>
      </c>
      <c r="E36" s="5">
        <f>LN('Historiske kurser'!E36/'Historiske kurser'!E35)</f>
        <v>7.2468775152127574E-2</v>
      </c>
      <c r="F36" s="5">
        <f>LN('Historiske kurser'!F36/'Historiske kurser'!F35)</f>
        <v>8.1643130340441031E-2</v>
      </c>
    </row>
    <row r="37" spans="1:6" x14ac:dyDescent="0.25">
      <c r="A37" s="2">
        <v>43435</v>
      </c>
      <c r="B37" s="5">
        <f>LN('Historiske kurser'!B37/'Historiske kurser'!B36)</f>
        <v>-0.11805158115917956</v>
      </c>
      <c r="C37" s="5">
        <f>LN('Historiske kurser'!C37/'Historiske kurser'!C36)</f>
        <v>-0.12060565299986799</v>
      </c>
      <c r="D37" s="5">
        <f>LN('Historiske kurser'!D37/'Historiske kurser'!D36)</f>
        <v>-8.3479780970518044E-2</v>
      </c>
      <c r="E37" s="5">
        <f>LN('Historiske kurser'!E37/'Historiske kurser'!E36)</f>
        <v>-2.7787296799662062E-2</v>
      </c>
      <c r="F37" s="5">
        <f>LN('Historiske kurser'!F37/'Historiske kurser'!F36)</f>
        <v>-9.8694549921904906E-2</v>
      </c>
    </row>
    <row r="38" spans="1:6" x14ac:dyDescent="0.25">
      <c r="A38" s="2">
        <v>43466</v>
      </c>
      <c r="B38" s="5">
        <f>LN('Historiske kurser'!B38/'Historiske kurser'!B37)</f>
        <v>0.13480807389925051</v>
      </c>
      <c r="C38" s="5">
        <f>LN('Historiske kurser'!C38/'Historiske kurser'!C37)</f>
        <v>5.3686690286717589E-2</v>
      </c>
      <c r="D38" s="5">
        <f>LN('Historiske kurser'!D38/'Historiske kurser'!D37)</f>
        <v>2.7768806347566382E-2</v>
      </c>
      <c r="E38" s="5">
        <f>LN('Historiske kurser'!E38/'Historiske kurser'!E37)</f>
        <v>4.8313638223242687E-2</v>
      </c>
      <c r="F38" s="5">
        <f>LN('Historiske kurser'!F38/'Historiske kurser'!F37)</f>
        <v>2.7537654609927253E-2</v>
      </c>
    </row>
    <row r="39" spans="1:6" x14ac:dyDescent="0.25">
      <c r="A39" s="2">
        <v>43497</v>
      </c>
      <c r="B39" s="5">
        <f>LN('Historiske kurser'!B39/'Historiske kurser'!B38)</f>
        <v>-4.699308327035169E-2</v>
      </c>
      <c r="C39" s="5">
        <f>LN('Historiske kurser'!C39/'Historiske kurser'!C38)</f>
        <v>3.9523523390295752E-2</v>
      </c>
      <c r="D39" s="5">
        <f>LN('Historiske kurser'!D39/'Historiske kurser'!D38)</f>
        <v>7.0249647672501053E-2</v>
      </c>
      <c r="E39" s="5">
        <f>LN('Historiske kurser'!E39/'Historiske kurser'!E38)</f>
        <v>2.9210016294809939E-2</v>
      </c>
      <c r="F39" s="5">
        <f>LN('Historiske kurser'!F39/'Historiske kurser'!F38)</f>
        <v>2.6018647543219697E-2</v>
      </c>
    </row>
    <row r="40" spans="1:6" x14ac:dyDescent="0.25">
      <c r="A40" s="2">
        <v>43525</v>
      </c>
      <c r="B40" s="5">
        <f>LN('Historiske kurser'!B40/'Historiske kurser'!B39)</f>
        <v>8.2442072781771944E-2</v>
      </c>
      <c r="C40" s="5">
        <f>LN('Historiske kurser'!C40/'Historiske kurser'!C39)</f>
        <v>9.6882097743635112E-2</v>
      </c>
      <c r="D40" s="5">
        <f>LN('Historiske kurser'!D40/'Historiske kurser'!D39)</f>
        <v>5.5670998101065218E-2</v>
      </c>
      <c r="E40" s="5">
        <f>LN('Historiske kurser'!E40/'Historiske kurser'!E39)</f>
        <v>5.4307450460602119E-2</v>
      </c>
      <c r="F40" s="5">
        <f>LN('Historiske kurser'!F40/'Historiske kurser'!F39)</f>
        <v>6.61135637591789E-2</v>
      </c>
    </row>
    <row r="41" spans="1:6" x14ac:dyDescent="0.25">
      <c r="A41" s="2">
        <v>43556</v>
      </c>
      <c r="B41" s="5">
        <f>LN('Historiske kurser'!B41/'Historiske kurser'!B40)</f>
        <v>7.8680653056167393E-2</v>
      </c>
      <c r="C41" s="5">
        <f>LN('Historiske kurser'!C41/'Historiske kurser'!C40)</f>
        <v>5.4900868168629331E-2</v>
      </c>
      <c r="D41" s="5">
        <f>LN('Historiske kurser'!D41/'Historiske kurser'!D40)</f>
        <v>0.10196327607602269</v>
      </c>
      <c r="E41" s="5">
        <f>LN('Historiske kurser'!E41/'Historiske kurser'!E40)</f>
        <v>2.308579060993048E-2</v>
      </c>
      <c r="F41" s="5">
        <f>LN('Historiske kurser'!F41/'Historiske kurser'!F40)</f>
        <v>4.3901706904817435E-2</v>
      </c>
    </row>
    <row r="42" spans="1:6" x14ac:dyDescent="0.25">
      <c r="A42" s="2">
        <v>43586</v>
      </c>
      <c r="B42" s="5">
        <f>LN('Historiske kurser'!B42/'Historiske kurser'!B41)</f>
        <v>-8.1875448584334945E-2</v>
      </c>
      <c r="C42" s="5">
        <f>LN('Historiske kurser'!C42/'Historiske kurser'!C41)</f>
        <v>-0.13647587384081777</v>
      </c>
      <c r="D42" s="5">
        <f>LN('Historiske kurser'!D42/'Historiske kurser'!D41)</f>
        <v>-5.4441803932494245E-2</v>
      </c>
      <c r="E42" s="5">
        <f>LN('Historiske kurser'!E42/'Historiske kurser'!E41)</f>
        <v>-2.7067765921771791E-2</v>
      </c>
      <c r="F42" s="5">
        <f>LN('Historiske kurser'!F42/'Historiske kurser'!F41)</f>
        <v>-3.9063207852577911E-4</v>
      </c>
    </row>
    <row r="43" spans="1:6" x14ac:dyDescent="0.25">
      <c r="A43" s="2">
        <v>43617</v>
      </c>
      <c r="B43" s="5">
        <f>LN('Historiske kurser'!B43/'Historiske kurser'!B42)</f>
        <v>6.4655796223450232E-2</v>
      </c>
      <c r="C43" s="5">
        <f>LN('Historiske kurser'!C43/'Historiske kurser'!C42)</f>
        <v>0.12652074413331948</v>
      </c>
      <c r="D43" s="5">
        <f>LN('Historiske kurser'!D43/'Historiske kurser'!D42)</f>
        <v>8.3538644571741413E-2</v>
      </c>
      <c r="E43" s="5">
        <f>LN('Historiske kurser'!E43/'Historiske kurser'!E42)</f>
        <v>6.3438667376317204E-2</v>
      </c>
      <c r="F43" s="5">
        <f>LN('Historiske kurser'!F43/'Historiske kurser'!F42)</f>
        <v>2.4158985203615091E-2</v>
      </c>
    </row>
    <row r="44" spans="1:6" x14ac:dyDescent="0.25">
      <c r="A44" s="2">
        <v>43647</v>
      </c>
      <c r="B44" s="5">
        <f>LN('Historiske kurser'!B44/'Historiske kurser'!B43)</f>
        <v>-1.4280587521167324E-2</v>
      </c>
      <c r="C44" s="5">
        <f>LN('Historiske kurser'!C44/'Historiske kurser'!C43)</f>
        <v>7.361703111972856E-2</v>
      </c>
      <c r="D44" s="5">
        <f>LN('Historiske kurser'!D44/'Historiske kurser'!D43)</f>
        <v>1.709687851868218E-2</v>
      </c>
      <c r="E44" s="5">
        <f>LN('Historiske kurser'!E44/'Historiske kurser'!E43)</f>
        <v>7.3729949894364988E-2</v>
      </c>
      <c r="F44" s="5">
        <f>LN('Historiske kurser'!F44/'Historiske kurser'!F43)</f>
        <v>-1.8349487220512287E-2</v>
      </c>
    </row>
    <row r="45" spans="1:6" x14ac:dyDescent="0.25">
      <c r="A45" s="2">
        <v>43678</v>
      </c>
      <c r="B45" s="5">
        <f>LN('Historiske kurser'!B45/'Historiske kurser'!B44)</f>
        <v>-4.9688095566382297E-2</v>
      </c>
      <c r="C45" s="5">
        <f>LN('Historiske kurser'!C45/'Historiske kurser'!C44)</f>
        <v>-2.0390453480191955E-2</v>
      </c>
      <c r="D45" s="5">
        <f>LN('Historiske kurser'!D45/'Historiske kurser'!D44)</f>
        <v>1.1600441602814905E-2</v>
      </c>
      <c r="E45" s="5">
        <f>LN('Historiske kurser'!E45/'Historiske kurser'!E44)</f>
        <v>2.483827449760324E-2</v>
      </c>
      <c r="F45" s="5">
        <f>LN('Historiske kurser'!F45/'Historiske kurser'!F44)</f>
        <v>6.746328297065915E-2</v>
      </c>
    </row>
    <row r="46" spans="1:6" x14ac:dyDescent="0.25">
      <c r="A46" s="2">
        <v>43709</v>
      </c>
      <c r="B46" s="5">
        <f>LN('Historiske kurser'!B46/'Historiske kurser'!B45)</f>
        <v>-2.2995150321515685E-2</v>
      </c>
      <c r="C46" s="5">
        <f>LN('Historiske kurser'!C46/'Historiske kurser'!C45)</f>
        <v>7.4214831144026341E-2</v>
      </c>
      <c r="D46" s="5">
        <f>LN('Historiske kurser'!D46/'Historiske kurser'!D45)</f>
        <v>1.1775513975897028E-2</v>
      </c>
      <c r="E46" s="5">
        <f>LN('Historiske kurser'!E46/'Historiske kurser'!E45)</f>
        <v>3.3934843467831162E-2</v>
      </c>
      <c r="F46" s="5">
        <f>LN('Historiske kurser'!F46/'Historiske kurser'!F45)</f>
        <v>2.702501077230089E-3</v>
      </c>
    </row>
    <row r="47" spans="1:6" x14ac:dyDescent="0.25">
      <c r="A47" s="2">
        <v>43739</v>
      </c>
      <c r="B47" s="5">
        <f>LN('Historiske kurser'!B47/'Historiske kurser'!B46)</f>
        <v>2.3203425131876319E-2</v>
      </c>
      <c r="C47" s="5">
        <f>LN('Historiske kurser'!C47/'Historiske kurser'!C46)</f>
        <v>0.10497640788117076</v>
      </c>
      <c r="D47" s="5">
        <f>LN('Historiske kurser'!D47/'Historiske kurser'!D46)</f>
        <v>3.0738714156799539E-2</v>
      </c>
      <c r="E47" s="5">
        <f>LN('Historiske kurser'!E47/'Historiske kurser'!E46)</f>
        <v>1.044693322241122E-3</v>
      </c>
      <c r="F47" s="5">
        <f>LN('Historiske kurser'!F47/'Historiske kurser'!F46)</f>
        <v>7.3970221959443923E-3</v>
      </c>
    </row>
    <row r="48" spans="1:6" x14ac:dyDescent="0.25">
      <c r="A48" s="2">
        <v>43770</v>
      </c>
      <c r="B48" s="5">
        <f>LN('Historiske kurser'!B48/'Historiske kurser'!B47)</f>
        <v>1.3495821526094002E-2</v>
      </c>
      <c r="C48" s="5">
        <f>LN('Historiske kurser'!C48/'Historiske kurser'!C47)</f>
        <v>7.1696027504080759E-2</v>
      </c>
      <c r="D48" s="5">
        <f>LN('Historiske kurser'!D48/'Historiske kurser'!D47)</f>
        <v>5.4364743161146478E-2</v>
      </c>
      <c r="E48" s="5">
        <f>LN('Historiske kurser'!E48/'Historiske kurser'!E47)</f>
        <v>-1.350586819812964E-2</v>
      </c>
      <c r="F48" s="5">
        <f>LN('Historiske kurser'!F48/'Historiske kurser'!F47)</f>
        <v>-9.8168159287910454E-3</v>
      </c>
    </row>
    <row r="49" spans="1:6" x14ac:dyDescent="0.25">
      <c r="A49" s="2">
        <v>43800</v>
      </c>
      <c r="B49" s="5">
        <f>LN('Historiske kurser'!B49/'Historiske kurser'!B48)</f>
        <v>2.5786333164264708E-2</v>
      </c>
      <c r="C49" s="5">
        <f>LN('Historiske kurser'!C49/'Historiske kurser'!C48)</f>
        <v>9.7201824411311588E-2</v>
      </c>
      <c r="D49" s="5">
        <f>LN('Historiske kurser'!D49/'Historiske kurser'!D48)</f>
        <v>4.4298156207305317E-2</v>
      </c>
      <c r="E49" s="5">
        <f>LN('Historiske kurser'!E49/'Historiske kurser'!E48)</f>
        <v>2.3000792505883924E-2</v>
      </c>
      <c r="F49" s="5">
        <f>LN('Historiske kurser'!F49/'Historiske kurser'!F48)</f>
        <v>6.1652357259979708E-3</v>
      </c>
    </row>
    <row r="50" spans="1:6" x14ac:dyDescent="0.25">
      <c r="A50" s="2">
        <v>43831</v>
      </c>
      <c r="B50" s="5">
        <f>LN('Historiske kurser'!B50/'Historiske kurser'!B49)</f>
        <v>8.3480317875370136E-2</v>
      </c>
      <c r="C50" s="5">
        <f>LN('Historiske kurser'!C50/'Historiske kurser'!C49)</f>
        <v>5.2601841496167923E-2</v>
      </c>
      <c r="D50" s="5">
        <f>LN('Historiske kurser'!D50/'Historiske kurser'!D49)</f>
        <v>7.6456054717131475E-2</v>
      </c>
      <c r="E50" s="5">
        <f>LN('Historiske kurser'!E50/'Historiske kurser'!E49)</f>
        <v>-2.2443988957139786E-3</v>
      </c>
      <c r="F50" s="5">
        <f>LN('Historiske kurser'!F50/'Historiske kurser'!F49)</f>
        <v>4.5378636683789421E-2</v>
      </c>
    </row>
    <row r="51" spans="1:6" x14ac:dyDescent="0.25">
      <c r="A51" s="2">
        <v>43862</v>
      </c>
      <c r="B51" s="5">
        <f>LN('Historiske kurser'!B51/'Historiske kurser'!B50)</f>
        <v>-6.4233217901580625E-2</v>
      </c>
      <c r="C51" s="5">
        <f>LN('Historiske kurser'!C51/'Historiske kurser'!C50)</f>
        <v>-0.12420080343222024</v>
      </c>
      <c r="D51" s="5">
        <f>LN('Historiske kurser'!D51/'Historiske kurser'!D50)</f>
        <v>-4.9492411393681712E-2</v>
      </c>
      <c r="E51" s="5">
        <f>LN('Historiske kurser'!E51/'Historiske kurser'!E50)</f>
        <v>-8.992428756460237E-2</v>
      </c>
      <c r="F51" s="5">
        <f>LN('Historiske kurser'!F51/'Historiske kurser'!F50)</f>
        <v>-7.2938887012031509E-2</v>
      </c>
    </row>
    <row r="52" spans="1:6" x14ac:dyDescent="0.25">
      <c r="A52" s="2">
        <v>43891</v>
      </c>
      <c r="B52" s="5">
        <f>LN('Historiske kurser'!B52/'Historiske kurser'!B51)</f>
        <v>3.4421286689572568E-2</v>
      </c>
      <c r="C52" s="5">
        <f>LN('Historiske kurser'!C52/'Historiske kurser'!C51)</f>
        <v>-6.9943826634145875E-2</v>
      </c>
      <c r="D52" s="5">
        <f>LN('Historiske kurser'!D52/'Historiske kurser'!D51)</f>
        <v>-2.4172504097928298E-2</v>
      </c>
      <c r="E52" s="5">
        <f>LN('Historiske kurser'!E52/'Historiske kurser'!E51)</f>
        <v>-2.8940781769667839E-2</v>
      </c>
      <c r="F52" s="5">
        <f>LN('Historiske kurser'!F52/'Historiske kurser'!F51)</f>
        <v>-9.4704355944649585E-2</v>
      </c>
    </row>
    <row r="53" spans="1:6" x14ac:dyDescent="0.25">
      <c r="A53" s="2">
        <v>43922</v>
      </c>
      <c r="B53" s="5">
        <f>LN('Historiske kurser'!B53/'Historiske kurser'!B52)</f>
        <v>0.23815051632215545</v>
      </c>
      <c r="C53" s="5">
        <f>LN('Historiske kurser'!C53/'Historiske kurser'!C52)</f>
        <v>0.14442387256216521</v>
      </c>
      <c r="D53" s="5">
        <f>LN('Historiske kurser'!D53/'Historiske kurser'!D52)</f>
        <v>0.12780039793756121</v>
      </c>
      <c r="E53" s="5">
        <f>LN('Historiske kurser'!E53/'Historiske kurser'!E52)</f>
        <v>6.9101989092834062E-2</v>
      </c>
      <c r="F53" s="5">
        <f>LN('Historiske kurser'!F53/'Historiske kurser'!F52)</f>
        <v>0.10340128112088359</v>
      </c>
    </row>
    <row r="54" spans="1:6" x14ac:dyDescent="0.25">
      <c r="A54" s="2">
        <v>43952</v>
      </c>
      <c r="B54" s="5">
        <f>LN('Historiske kurser'!B54/'Historiske kurser'!B53)</f>
        <v>-1.2867346703240815E-2</v>
      </c>
      <c r="C54" s="5">
        <f>LN('Historiske kurser'!C54/'Historiske kurser'!C53)</f>
        <v>7.8963516448697688E-2</v>
      </c>
      <c r="D54" s="5">
        <f>LN('Historiske kurser'!D54/'Historiske kurser'!D53)</f>
        <v>2.2293067995648886E-2</v>
      </c>
      <c r="E54" s="5">
        <f>LN('Historiske kurser'!E54/'Historiske kurser'!E53)</f>
        <v>-1.0035242642762563E-2</v>
      </c>
      <c r="F54" s="5">
        <f>LN('Historiske kurser'!F54/'Historiske kurser'!F53)</f>
        <v>-5.6092900300668356E-3</v>
      </c>
    </row>
    <row r="55" spans="1:6" x14ac:dyDescent="0.25">
      <c r="A55" s="2">
        <v>43983</v>
      </c>
      <c r="B55" s="5">
        <f>LN('Historiske kurser'!B55/'Historiske kurser'!B54)</f>
        <v>0.1218341494586655</v>
      </c>
      <c r="C55" s="5">
        <f>LN('Historiske kurser'!C55/'Historiske kurser'!C54)</f>
        <v>0.14018980567750564</v>
      </c>
      <c r="D55" s="5">
        <f>LN('Historiske kurser'!D55/'Historiske kurser'!D54)</f>
        <v>0.10764493846290135</v>
      </c>
      <c r="E55" s="5">
        <f>LN('Historiske kurser'!E55/'Historiske kurser'!E54)</f>
        <v>3.100170027153577E-2</v>
      </c>
      <c r="F55" s="5">
        <f>LN('Historiske kurser'!F55/'Historiske kurser'!F54)</f>
        <v>5.3824073322006295E-3</v>
      </c>
    </row>
    <row r="56" spans="1:6" x14ac:dyDescent="0.25">
      <c r="A56" s="2">
        <v>44013</v>
      </c>
      <c r="B56" s="5">
        <f>LN('Historiske kurser'!B56/'Historiske kurser'!B55)</f>
        <v>0.1372488464265316</v>
      </c>
      <c r="C56" s="5">
        <f>LN('Historiske kurser'!C56/'Historiske kurser'!C55)</f>
        <v>0.15283417824190798</v>
      </c>
      <c r="D56" s="5">
        <f>LN('Historiske kurser'!D56/'Historiske kurser'!D55)</f>
        <v>7.3436277269671212E-3</v>
      </c>
      <c r="E56" s="5">
        <f>LN('Historiske kurser'!E56/'Historiske kurser'!E55)</f>
        <v>9.2210884750594233E-2</v>
      </c>
      <c r="F56" s="5">
        <f>LN('Historiske kurser'!F56/'Historiske kurser'!F55)</f>
        <v>4.7749332535459536E-2</v>
      </c>
    </row>
    <row r="57" spans="1:6" x14ac:dyDescent="0.25">
      <c r="A57" s="2">
        <v>44044</v>
      </c>
      <c r="B57" s="5">
        <f>LN('Historiske kurser'!B57/'Historiske kurser'!B56)</f>
        <v>8.6600518752002531E-2</v>
      </c>
      <c r="C57" s="5">
        <f>LN('Historiske kurser'!C57/'Historiske kurser'!C56)</f>
        <v>0.19423336205576219</v>
      </c>
      <c r="D57" s="5">
        <f>LN('Historiske kurser'!D57/'Historiske kurser'!D56)</f>
        <v>9.5394451686998491E-2</v>
      </c>
      <c r="E57" s="5">
        <f>LN('Historiske kurser'!E57/'Historiske kurser'!E56)</f>
        <v>5.9819817713657193E-2</v>
      </c>
      <c r="F57" s="5">
        <f>LN('Historiske kurser'!F57/'Historiske kurser'!F56)</f>
        <v>1.7283931390470214E-2</v>
      </c>
    </row>
    <row r="58" spans="1:6" x14ac:dyDescent="0.25">
      <c r="A58" s="2">
        <v>44075</v>
      </c>
      <c r="B58" s="5">
        <f>LN('Historiske kurser'!B58/'Historiske kurser'!B57)</f>
        <v>-9.1653251318387377E-2</v>
      </c>
      <c r="C58" s="5">
        <f>LN('Historiske kurser'!C58/'Historiske kurser'!C57)</f>
        <v>-0.10637007207696314</v>
      </c>
      <c r="D58" s="5">
        <f>LN('Historiske kurser'!D58/'Historiske kurser'!D57)</f>
        <v>-6.7361095637164789E-2</v>
      </c>
      <c r="E58" s="5">
        <f>LN('Historiske kurser'!E58/'Historiske kurser'!E57)</f>
        <v>4.7598635073641815E-3</v>
      </c>
      <c r="F58" s="5">
        <f>LN('Historiske kurser'!F58/'Historiske kurser'!F57)</f>
        <v>-1.047875991539635E-2</v>
      </c>
    </row>
    <row r="59" spans="1:6" x14ac:dyDescent="0.25">
      <c r="A59" s="2">
        <v>44105</v>
      </c>
      <c r="B59" s="5">
        <f>LN('Historiske kurser'!B59/'Historiske kurser'!B58)</f>
        <v>-3.6408957436071525E-2</v>
      </c>
      <c r="C59" s="5">
        <f>LN('Historiske kurser'!C59/'Historiske kurser'!C58)</f>
        <v>-6.1888226381233931E-2</v>
      </c>
      <c r="D59" s="5">
        <f>LN('Historiske kurser'!D59/'Historiske kurser'!D58)</f>
        <v>-3.8085931016682284E-2</v>
      </c>
      <c r="E59" s="5">
        <f>LN('Historiske kurser'!E59/'Historiske kurser'!E58)</f>
        <v>-1.3691388941267112E-2</v>
      </c>
      <c r="F59" s="5">
        <f>LN('Historiske kurser'!F59/'Historiske kurser'!F58)</f>
        <v>-3.189999019905293E-2</v>
      </c>
    </row>
    <row r="60" spans="1:6" x14ac:dyDescent="0.25">
      <c r="A60" s="2">
        <v>44136</v>
      </c>
      <c r="B60" s="5">
        <f>LN('Historiske kurser'!B60/'Historiske kurser'!B59)</f>
        <v>4.252287929574964E-2</v>
      </c>
      <c r="C60" s="5">
        <f>LN('Historiske kurser'!C60/'Historiske kurser'!C59)</f>
        <v>8.9480892284612798E-2</v>
      </c>
      <c r="D60" s="5">
        <f>LN('Historiske kurser'!D60/'Historiske kurser'!D59)</f>
        <v>5.5711297820713136E-2</v>
      </c>
      <c r="E60" s="5">
        <f>LN('Historiske kurser'!E60/'Historiske kurser'!E59)</f>
        <v>1.8364753580948891E-2</v>
      </c>
      <c r="F60" s="5">
        <f>LN('Historiske kurser'!F60/'Historiske kurser'!F59)</f>
        <v>7.8882133174008467E-2</v>
      </c>
    </row>
    <row r="61" spans="1:6" x14ac:dyDescent="0.25">
      <c r="A61" s="2">
        <v>44166</v>
      </c>
      <c r="B61" s="5">
        <f>LN('Historiske kurser'!B61/'Historiske kurser'!B60)</f>
        <v>2.7671900568323894E-2</v>
      </c>
      <c r="C61" s="5">
        <f>LN('Historiske kurser'!C61/'Historiske kurser'!C60)</f>
        <v>0.11019578386568783</v>
      </c>
      <c r="D61" s="5">
        <f>LN('Historiske kurser'!D61/'Historiske kurser'!D60)</f>
        <v>4.0879044187813962E-2</v>
      </c>
      <c r="E61" s="5">
        <f>LN('Historiske kurser'!E61/'Historiske kurser'!E60)</f>
        <v>1.9424056020977598E-3</v>
      </c>
      <c r="F61" s="5">
        <f>LN('Historiske kurser'!F61/'Historiske kurser'!F60)</f>
        <v>2.7828027907342481E-2</v>
      </c>
    </row>
    <row r="62" spans="1:6" x14ac:dyDescent="0.25">
      <c r="A62" s="2">
        <v>44197</v>
      </c>
      <c r="B62" s="5">
        <f>LN('Historiske kurser'!B62/'Historiske kurser'!B61)</f>
        <v>-4.4809517019524986E-2</v>
      </c>
      <c r="C62" s="5">
        <f>LN('Historiske kurser'!C62/'Historiske kurser'!C61)</f>
        <v>-2.8358273051400078E-2</v>
      </c>
      <c r="D62" s="5">
        <f>LN('Historiske kurser'!D62/'Historiske kurser'!D61)</f>
        <v>-4.4919883914434008E-2</v>
      </c>
      <c r="E62" s="5">
        <f>LN('Historiske kurser'!E62/'Historiske kurser'!E61)</f>
        <v>-3.1836801209916825E-2</v>
      </c>
      <c r="F62" s="5">
        <f>LN('Historiske kurser'!F62/'Historiske kurser'!F61)</f>
        <v>-4.0616434953104748E-2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6"/>
  <sheetViews>
    <sheetView tabSelected="1" zoomScale="85" workbookViewId="0">
      <selection activeCell="B28" sqref="B28"/>
    </sheetView>
  </sheetViews>
  <sheetFormatPr baseColWidth="10" defaultRowHeight="19" x14ac:dyDescent="0.25"/>
  <cols>
    <col min="1" max="6" width="37.5" style="1" customWidth="1"/>
    <col min="7" max="7" width="18.33203125" style="1" customWidth="1"/>
    <col min="8" max="8" width="21.1640625" style="1" customWidth="1"/>
    <col min="9" max="9" width="17.83203125" style="1" customWidth="1"/>
    <col min="10" max="16384" width="10.83203125" style="1"/>
  </cols>
  <sheetData>
    <row r="1" spans="1:11" ht="24" x14ac:dyDescent="0.3">
      <c r="A1" s="15" t="s">
        <v>27</v>
      </c>
      <c r="B1" s="22"/>
      <c r="C1" s="22"/>
      <c r="D1" s="22"/>
      <c r="E1" s="22"/>
      <c r="F1" s="22"/>
      <c r="G1" s="23"/>
    </row>
    <row r="3" spans="1:11" x14ac:dyDescent="0.25">
      <c r="A3" s="4"/>
      <c r="B3" s="4"/>
      <c r="C3" s="19" t="s">
        <v>0</v>
      </c>
      <c r="D3" s="19" t="s">
        <v>1</v>
      </c>
      <c r="E3" s="19" t="s">
        <v>20</v>
      </c>
      <c r="F3" s="19" t="s">
        <v>31</v>
      </c>
      <c r="G3" s="19" t="s">
        <v>24</v>
      </c>
    </row>
    <row r="4" spans="1:11" x14ac:dyDescent="0.25">
      <c r="A4" s="4"/>
      <c r="B4" s="19" t="s">
        <v>25</v>
      </c>
      <c r="C4" s="14">
        <v>8.8717109668404542E-2</v>
      </c>
      <c r="D4" s="14">
        <v>0</v>
      </c>
      <c r="E4" s="14">
        <v>0.63641668568401732</v>
      </c>
      <c r="F4" s="14">
        <v>0.27486620464757816</v>
      </c>
      <c r="G4" s="14">
        <v>0</v>
      </c>
    </row>
    <row r="5" spans="1:11" x14ac:dyDescent="0.25">
      <c r="A5" s="19" t="s">
        <v>0</v>
      </c>
      <c r="B5" s="18">
        <f>C4</f>
        <v>8.8717109668404542E-2</v>
      </c>
      <c r="C5" s="12">
        <f>_xlfn.VAR.S('Avkastning på historiske kurser'!B4:B62)</f>
        <v>6.0352368794352003E-3</v>
      </c>
      <c r="D5" s="12">
        <f>_xlfn.COVARIANCE.S('Avkastning på historiske kurser'!B4:B62,'Avkastning på historiske kurser'!C4:C62)</f>
        <v>3.2827269190096424E-3</v>
      </c>
      <c r="E5" s="12">
        <f>_xlfn.COVARIANCE.S('Avkastning på historiske kurser'!B4:B62,'Avkastning på historiske kurser'!D4:D62)</f>
        <v>2.5877490770088666E-3</v>
      </c>
      <c r="F5" s="12">
        <f>_xlfn.COVARIANCE.S('Avkastning på historiske kurser'!B4:B62,'Avkastning på historiske kurser'!E4:E62)</f>
        <v>4.6771111694031284E-4</v>
      </c>
      <c r="G5" s="12">
        <f>_xlfn.COVARIANCE.S('Avkastning på historiske kurser'!B4:B62,'Avkastning på historiske kurser'!F4:F62)</f>
        <v>1.1837883924200965E-3</v>
      </c>
    </row>
    <row r="6" spans="1:11" x14ac:dyDescent="0.25">
      <c r="A6" s="19" t="s">
        <v>1</v>
      </c>
      <c r="B6" s="18">
        <f>D4</f>
        <v>0</v>
      </c>
      <c r="C6" s="12">
        <f>D5</f>
        <v>3.2827269190096424E-3</v>
      </c>
      <c r="D6" s="12">
        <f>_xlfn.VAR.S('Avkastning på historiske kurser'!C4:C62)</f>
        <v>7.3219815233365806E-3</v>
      </c>
      <c r="E6" s="12">
        <f>_xlfn.COVARIANCE.S('Avkastning på historiske kurser'!C4:C62,'Avkastning på historiske kurser'!D4:D62)</f>
        <v>2.9760138848616453E-3</v>
      </c>
      <c r="F6" s="12">
        <f>_xlfn.COVARIANCE.S('Avkastning på historiske kurser'!C4:C62,'Avkastning på historiske kurser'!E4:E62)</f>
        <v>1.3707454433816422E-3</v>
      </c>
      <c r="G6" s="12">
        <f>_xlfn.COVARIANCE.S('Avkastning på historiske kurser'!C4:C62,'Avkastning på historiske kurser'!F4:F62)</f>
        <v>1.0784175850635429E-3</v>
      </c>
    </row>
    <row r="7" spans="1:11" x14ac:dyDescent="0.25">
      <c r="A7" s="19" t="s">
        <v>20</v>
      </c>
      <c r="B7" s="18">
        <f>E4</f>
        <v>0.63641668568401732</v>
      </c>
      <c r="C7" s="12">
        <f>E5</f>
        <v>2.5877490770088666E-3</v>
      </c>
      <c r="D7" s="12">
        <f>E6</f>
        <v>2.9760138848616453E-3</v>
      </c>
      <c r="E7" s="12">
        <f>_xlfn.VAR.S('Avkastning på historiske kurser'!D4:D62)</f>
        <v>2.6014010192876328E-3</v>
      </c>
      <c r="F7" s="12">
        <f>_xlfn.COVARIANCE.S('Avkastning på historiske kurser'!D4:D62,'Avkastning på historiske kurser'!E4:E62)</f>
        <v>5.0819742416770763E-4</v>
      </c>
      <c r="G7" s="12">
        <f>_xlfn.COVARIANCE.S('Avkastning på historiske kurser'!D4:D62,'Avkastning på historiske kurser'!F4:F62)</f>
        <v>9.1947190082203702E-4</v>
      </c>
    </row>
    <row r="8" spans="1:11" x14ac:dyDescent="0.25">
      <c r="A8" s="19" t="s">
        <v>23</v>
      </c>
      <c r="B8" s="18">
        <f>F4</f>
        <v>0.27486620464757816</v>
      </c>
      <c r="C8" s="12">
        <f>F5</f>
        <v>4.6771111694031284E-4</v>
      </c>
      <c r="D8" s="12">
        <f>E6</f>
        <v>2.9760138848616453E-3</v>
      </c>
      <c r="E8" s="12">
        <f>F7</f>
        <v>5.0819742416770763E-4</v>
      </c>
      <c r="F8" s="12">
        <f>_xlfn.VAR.S('Avkastning på historiske kurser'!E4:E62)</f>
        <v>1.714194140671439E-3</v>
      </c>
      <c r="G8" s="12">
        <f>_xlfn.COVARIANCE.S('Avkastning på historiske kurser'!E4:E62,'Avkastning på historiske kurser'!F4:F62)</f>
        <v>1.2679393400829499E-3</v>
      </c>
    </row>
    <row r="9" spans="1:11" x14ac:dyDescent="0.25">
      <c r="A9" s="19" t="s">
        <v>24</v>
      </c>
      <c r="B9" s="18">
        <f>G4</f>
        <v>0</v>
      </c>
      <c r="C9" s="12">
        <f>G5</f>
        <v>1.1837883924200965E-3</v>
      </c>
      <c r="D9" s="12">
        <f>G6</f>
        <v>1.0784175850635429E-3</v>
      </c>
      <c r="E9" s="12">
        <f>G7</f>
        <v>9.1947190082203702E-4</v>
      </c>
      <c r="F9" s="12">
        <f>G8</f>
        <v>1.2679393400829499E-3</v>
      </c>
      <c r="G9" s="12">
        <f>_xlfn.VAR.S('Avkastning på historiske kurser'!F4:F62)</f>
        <v>2.0035714084489465E-3</v>
      </c>
    </row>
    <row r="10" spans="1:11" x14ac:dyDescent="0.25">
      <c r="A10" s="6"/>
      <c r="B10" s="4"/>
      <c r="C10" s="4"/>
      <c r="D10" s="4"/>
      <c r="E10" s="4"/>
      <c r="F10" s="4"/>
      <c r="G10" s="4"/>
    </row>
    <row r="11" spans="1:11" x14ac:dyDescent="0.25">
      <c r="A11" s="17" t="s">
        <v>26</v>
      </c>
      <c r="B11" s="17"/>
      <c r="C11" s="17">
        <f>C4*SUMPRODUCT($B$5:$B$9,C5:C9)</f>
        <v>2.0501401264265878E-4</v>
      </c>
      <c r="D11" s="17">
        <f>D4*SUMPRODUCT($B$5:$B$9,D5:D9)</f>
        <v>0</v>
      </c>
      <c r="E11" s="17">
        <f>E4*SUMPRODUCT($B$5:$B$9,E5:E9)</f>
        <v>1.2886412813086217E-3</v>
      </c>
      <c r="F11" s="17">
        <f>F4*SUMPRODUCT($B$5:$B$9,F5:F9)</f>
        <v>2.2981380207775945E-4</v>
      </c>
      <c r="G11" s="17">
        <f>G4*SUMPRODUCT($B$5:$B$9,G5:G9)</f>
        <v>0</v>
      </c>
    </row>
    <row r="13" spans="1:11" ht="24" x14ac:dyDescent="0.3">
      <c r="A13" s="16" t="s">
        <v>30</v>
      </c>
      <c r="B13" s="22"/>
      <c r="C13" s="22"/>
      <c r="D13" s="22"/>
      <c r="E13" s="22"/>
      <c r="F13" s="22"/>
      <c r="G13" s="22"/>
    </row>
    <row r="14" spans="1:11" x14ac:dyDescent="0.25">
      <c r="H14" s="4"/>
      <c r="I14" s="4"/>
      <c r="J14" s="4"/>
      <c r="K14" s="4"/>
    </row>
    <row r="15" spans="1:11" x14ac:dyDescent="0.25">
      <c r="A15" s="26"/>
      <c r="B15" s="24" t="s">
        <v>0</v>
      </c>
      <c r="C15" s="24" t="s">
        <v>1</v>
      </c>
      <c r="D15" s="24" t="s">
        <v>20</v>
      </c>
      <c r="E15" s="24" t="s">
        <v>31</v>
      </c>
      <c r="F15" s="24" t="s">
        <v>32</v>
      </c>
      <c r="G15" s="24" t="s">
        <v>10</v>
      </c>
      <c r="H15" s="13"/>
      <c r="I15" s="13"/>
      <c r="J15" s="4"/>
      <c r="K15" s="4"/>
    </row>
    <row r="16" spans="1:11" x14ac:dyDescent="0.25">
      <c r="A16" s="25" t="s">
        <v>11</v>
      </c>
      <c r="B16" s="27">
        <f>AVERAGE('Avkastning på historiske kurser'!B4:B62)</f>
        <v>2.9309171304185384E-2</v>
      </c>
      <c r="C16" s="27">
        <f>AVERAGE('Avkastning på historiske kurser'!C4:C62)</f>
        <v>2.9674810136611818E-2</v>
      </c>
      <c r="D16" s="27">
        <f>AVERAGE('Avkastning på historiske kurser'!D4:D62)</f>
        <v>2.5791693410772212E-2</v>
      </c>
      <c r="E16" s="27">
        <f>AVERAGE('Avkastning på historiske kurser'!E4:E62)</f>
        <v>1.1173350966083498E-2</v>
      </c>
      <c r="F16" s="27">
        <f>AVERAGE('Avkastning på historiske kurser'!F4:F62)</f>
        <v>8.7391123961696217E-3</v>
      </c>
      <c r="G16" s="26"/>
      <c r="H16" s="11"/>
      <c r="I16" s="11"/>
      <c r="J16" s="4"/>
      <c r="K16" s="4"/>
    </row>
    <row r="17" spans="1:11" x14ac:dyDescent="0.25">
      <c r="A17" s="25" t="s">
        <v>14</v>
      </c>
      <c r="B17" s="27">
        <f>B16*12</f>
        <v>0.35171005565022462</v>
      </c>
      <c r="C17" s="27">
        <f>C16*12</f>
        <v>0.35609772163934184</v>
      </c>
      <c r="D17" s="27">
        <f>D16*12</f>
        <v>0.30950032092926655</v>
      </c>
      <c r="E17" s="27">
        <f>E16*12</f>
        <v>0.13408021159300199</v>
      </c>
      <c r="F17" s="27">
        <f>F16*12</f>
        <v>0.10486934875403546</v>
      </c>
      <c r="G17" s="26"/>
      <c r="H17" s="11"/>
      <c r="I17" s="11"/>
      <c r="J17" s="4"/>
      <c r="K17" s="4"/>
    </row>
    <row r="18" spans="1:11" x14ac:dyDescent="0.25">
      <c r="A18" s="25" t="s">
        <v>2</v>
      </c>
      <c r="B18" s="26">
        <f>_xlfn.VAR.S('Avkastning på historiske kurser'!B4:B62)</f>
        <v>6.0352368794352003E-3</v>
      </c>
      <c r="C18" s="26">
        <f>_xlfn.VAR.S('Avkastning på historiske kurser'!C4:C62)</f>
        <v>7.3219815233365806E-3</v>
      </c>
      <c r="D18" s="26">
        <f>_xlfn.VAR.S('Avkastning på historiske kurser'!D4:D62)</f>
        <v>2.6014010192876328E-3</v>
      </c>
      <c r="E18" s="26">
        <f>_xlfn.VAR.S('Avkastning på historiske kurser'!E4:E62)</f>
        <v>1.714194140671439E-3</v>
      </c>
      <c r="F18" s="26">
        <f>_xlfn.VAR.S('Avkastning på historiske kurser'!F4:F62)</f>
        <v>2.0035714084489465E-3</v>
      </c>
      <c r="G18" s="26"/>
      <c r="H18" s="4"/>
      <c r="I18" s="4"/>
      <c r="J18" s="4"/>
      <c r="K18" s="4"/>
    </row>
    <row r="19" spans="1:11" x14ac:dyDescent="0.25">
      <c r="A19" s="25" t="s">
        <v>16</v>
      </c>
      <c r="B19" s="27">
        <f>_xlfn.STDEV.S('Avkastning på historiske kurser'!B4:B62)</f>
        <v>7.7686787032514096E-2</v>
      </c>
      <c r="C19" s="27">
        <f>_xlfn.STDEV.S('Avkastning på historiske kurser'!C4:C62)</f>
        <v>8.5568577897126352E-2</v>
      </c>
      <c r="D19" s="27">
        <f>_xlfn.STDEV.S('Avkastning på historiske kurser'!D4:D62)</f>
        <v>5.1003931410114188E-2</v>
      </c>
      <c r="E19" s="27">
        <f>_xlfn.STDEV.S('Avkastning på historiske kurser'!E4:E62)</f>
        <v>4.1402827689318987E-2</v>
      </c>
      <c r="F19" s="27">
        <f>_xlfn.STDEV.S('Avkastning på historiske kurser'!F4:F62)</f>
        <v>4.4761271300633836E-2</v>
      </c>
      <c r="G19" s="26"/>
      <c r="H19" s="4"/>
      <c r="I19" s="4"/>
      <c r="J19" s="4"/>
      <c r="K19" s="4"/>
    </row>
    <row r="20" spans="1:11" x14ac:dyDescent="0.25">
      <c r="A20" s="25" t="s">
        <v>15</v>
      </c>
      <c r="B20" s="27">
        <f>B19*SQRT(12)</f>
        <v>0.26911492443419482</v>
      </c>
      <c r="C20" s="27">
        <f>C19*SQRT(12)</f>
        <v>0.29641824889847612</v>
      </c>
      <c r="D20" s="27">
        <f>D19*SQRT(12)</f>
        <v>0.17668280117615179</v>
      </c>
      <c r="E20" s="27">
        <f>E19*SQRT(12)</f>
        <v>0.14342360226984005</v>
      </c>
      <c r="F20" s="27">
        <f>F19*SQRT(12)</f>
        <v>0.15505759220814488</v>
      </c>
      <c r="G20" s="26"/>
      <c r="H20" s="4"/>
      <c r="I20" s="4"/>
      <c r="J20" s="4"/>
      <c r="K20" s="4"/>
    </row>
    <row r="21" spans="1:11" x14ac:dyDescent="0.25">
      <c r="H21" s="4"/>
      <c r="I21" s="4"/>
      <c r="J21" s="4"/>
      <c r="K21" s="4"/>
    </row>
    <row r="22" spans="1:11" ht="24" x14ac:dyDescent="0.3">
      <c r="A22" s="16" t="s">
        <v>28</v>
      </c>
      <c r="B22" s="22"/>
      <c r="C22" s="7"/>
      <c r="D22" s="8"/>
      <c r="E22" s="9"/>
      <c r="F22" s="9"/>
      <c r="G22" s="9"/>
      <c r="H22" s="4"/>
      <c r="I22" s="4"/>
      <c r="J22" s="4"/>
      <c r="K22" s="4"/>
    </row>
    <row r="23" spans="1:11" x14ac:dyDescent="0.25">
      <c r="C23" s="7"/>
      <c r="D23" s="8"/>
      <c r="E23" s="8"/>
      <c r="F23" s="8"/>
      <c r="H23" s="4"/>
      <c r="I23" s="4"/>
      <c r="J23" s="4"/>
      <c r="K23" s="4"/>
    </row>
    <row r="24" spans="1:11" x14ac:dyDescent="0.25">
      <c r="A24" s="25" t="s">
        <v>6</v>
      </c>
      <c r="B24" s="27">
        <f>0.0107</f>
        <v>1.0699999999999999E-2</v>
      </c>
      <c r="C24" s="21"/>
      <c r="D24" s="8"/>
      <c r="E24" s="8"/>
      <c r="F24" s="8"/>
      <c r="H24" s="4"/>
      <c r="I24" s="4"/>
      <c r="J24" s="4"/>
      <c r="K24" s="4"/>
    </row>
    <row r="25" spans="1:11" x14ac:dyDescent="0.25">
      <c r="A25" s="25" t="s">
        <v>3</v>
      </c>
      <c r="B25" s="27">
        <f>SUMPRODUCT(B17:F17,'Optimal portefølje'!C4:G4)</f>
        <v>0.26502798692145785</v>
      </c>
      <c r="C25" s="7"/>
      <c r="D25" s="8"/>
      <c r="E25" s="8"/>
      <c r="F25" s="8"/>
    </row>
    <row r="26" spans="1:11" x14ac:dyDescent="0.25">
      <c r="A26" s="25" t="s">
        <v>5</v>
      </c>
      <c r="B26" s="26">
        <f>SUM('Optimal portefølje'!C11:G11)*12</f>
        <v>2.0681629152348478E-2</v>
      </c>
      <c r="C26" s="7"/>
      <c r="F26" s="8"/>
    </row>
    <row r="27" spans="1:11" x14ac:dyDescent="0.25">
      <c r="A27" s="25" t="s">
        <v>4</v>
      </c>
      <c r="B27" s="27">
        <f>SQRT(B26)</f>
        <v>0.14381108841931653</v>
      </c>
      <c r="C27" s="7"/>
      <c r="F27" s="8"/>
    </row>
    <row r="28" spans="1:11" x14ac:dyDescent="0.25">
      <c r="A28" s="29" t="s">
        <v>22</v>
      </c>
      <c r="B28" s="30">
        <f>(B25-B24)/B27</f>
        <v>1.7684866286520424</v>
      </c>
    </row>
    <row r="29" spans="1:11" x14ac:dyDescent="0.25">
      <c r="A29" s="4"/>
      <c r="B29" s="4"/>
    </row>
    <row r="30" spans="1:11" x14ac:dyDescent="0.25">
      <c r="A30" s="28" t="s">
        <v>29</v>
      </c>
      <c r="B30" s="26"/>
    </row>
    <row r="31" spans="1:11" x14ac:dyDescent="0.25">
      <c r="A31" s="25" t="str">
        <f>B15</f>
        <v>Amazon</v>
      </c>
      <c r="B31" s="27">
        <v>8.8717109668404542E-2</v>
      </c>
    </row>
    <row r="32" spans="1:11" x14ac:dyDescent="0.25">
      <c r="A32" s="25" t="str">
        <f>C15</f>
        <v>Apple</v>
      </c>
      <c r="B32" s="27">
        <v>0</v>
      </c>
    </row>
    <row r="33" spans="1:2" x14ac:dyDescent="0.25">
      <c r="A33" s="25" t="str">
        <f>D15</f>
        <v>Microsoft</v>
      </c>
      <c r="B33" s="27">
        <v>0.63641668568401732</v>
      </c>
    </row>
    <row r="34" spans="1:2" x14ac:dyDescent="0.25">
      <c r="A34" s="25" t="str">
        <f>E15</f>
        <v>The Procter &amp; Gamble Company</v>
      </c>
      <c r="B34" s="27">
        <v>0.27486620464757816</v>
      </c>
    </row>
    <row r="35" spans="1:2" x14ac:dyDescent="0.25">
      <c r="A35" s="25" t="str">
        <f>F15</f>
        <v>Pepsico, INC</v>
      </c>
      <c r="B35" s="27">
        <v>0</v>
      </c>
    </row>
    <row r="36" spans="1:2" x14ac:dyDescent="0.25">
      <c r="A36" s="25" t="s">
        <v>21</v>
      </c>
      <c r="B36" s="27">
        <f>SUM('Optimal portefølje'!C4:G4)</f>
        <v>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Historiske kurser</vt:lpstr>
      <vt:lpstr>Avkastning på historiske kurser</vt:lpstr>
      <vt:lpstr>Optimal portefølje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2021-01-12T11:35:57Z</dcterms:created>
  <dcterms:modified xsi:type="dcterms:W3CDTF">2021-01-18T11:58:25Z</dcterms:modified>
  <cp:category/>
</cp:coreProperties>
</file>