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trammen/Downloads/"/>
    </mc:Choice>
  </mc:AlternateContent>
  <xr:revisionPtr revIDLastSave="0" documentId="13_ncr:1_{291D92AA-05D2-2048-BAC1-53D14647A07F}" xr6:coauthVersionLast="47" xr6:coauthVersionMax="47" xr10:uidLastSave="{00000000-0000-0000-0000-000000000000}"/>
  <bookViews>
    <workbookView xWindow="0" yWindow="500" windowWidth="33600" windowHeight="19300" xr2:uid="{A010B244-CA96-5046-A7D1-66E68ADC7524}"/>
  </bookViews>
  <sheets>
    <sheet name="Verdivurdering med utregninger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19" i="1" s="1"/>
  <c r="E19" i="1" s="1"/>
  <c r="F19" i="1" s="1"/>
  <c r="G19" i="1" s="1"/>
  <c r="H19" i="1" s="1"/>
  <c r="I19" i="1" s="1"/>
  <c r="J19" i="1" s="1"/>
  <c r="K19" i="1" s="1"/>
  <c r="L19" i="1" s="1"/>
  <c r="D4" i="1"/>
  <c r="D6" i="1" s="1"/>
  <c r="E4" i="1"/>
  <c r="E6" i="1" s="1"/>
  <c r="F4" i="1"/>
  <c r="F6" i="1" s="1"/>
  <c r="F8" i="1" s="1"/>
  <c r="G4" i="1"/>
  <c r="G6" i="1" s="1"/>
  <c r="H4" i="1"/>
  <c r="H6" i="1" s="1"/>
  <c r="I4" i="1"/>
  <c r="I6" i="1" s="1"/>
  <c r="J4" i="1"/>
  <c r="J6" i="1" s="1"/>
  <c r="K4" i="1"/>
  <c r="K6" i="1" s="1"/>
  <c r="L4" i="1"/>
  <c r="L6" i="1" s="1"/>
  <c r="M4" i="1"/>
  <c r="M6" i="1" s="1"/>
  <c r="C4" i="1"/>
  <c r="C6" i="1" s="1"/>
  <c r="M3" i="1"/>
  <c r="D3" i="1"/>
  <c r="E3" i="1"/>
  <c r="F3" i="1"/>
  <c r="G3" i="1"/>
  <c r="H3" i="1"/>
  <c r="I3" i="1"/>
  <c r="J3" i="1"/>
  <c r="K3" i="1"/>
  <c r="L3" i="1"/>
  <c r="C3" i="1"/>
  <c r="B6" i="1"/>
  <c r="B8" i="1" s="1"/>
  <c r="C13" i="1" l="1"/>
  <c r="B10" i="1"/>
  <c r="B11" i="1" s="1"/>
  <c r="C8" i="1"/>
  <c r="M8" i="1"/>
  <c r="M13" i="1"/>
  <c r="E8" i="1"/>
  <c r="E13" i="1"/>
  <c r="L8" i="1"/>
  <c r="L13" i="1"/>
  <c r="K13" i="1"/>
  <c r="K8" i="1"/>
  <c r="F10" i="1"/>
  <c r="F11" i="1" s="1"/>
  <c r="J13" i="1"/>
  <c r="J8" i="1"/>
  <c r="D13" i="1"/>
  <c r="I13" i="1"/>
  <c r="I8" i="1"/>
  <c r="H13" i="1"/>
  <c r="H8" i="1"/>
  <c r="G13" i="1"/>
  <c r="G8" i="1"/>
  <c r="F13" i="1"/>
  <c r="D8" i="1"/>
  <c r="D10" i="1" l="1"/>
  <c r="D11" i="1" s="1"/>
  <c r="D14" i="1" s="1"/>
  <c r="E10" i="1"/>
  <c r="E11" i="1" s="1"/>
  <c r="E14" i="1" s="1"/>
  <c r="L10" i="1"/>
  <c r="L11" i="1" s="1"/>
  <c r="L14" i="1" s="1"/>
  <c r="F14" i="1"/>
  <c r="H10" i="1"/>
  <c r="H11" i="1" s="1"/>
  <c r="H14" i="1" s="1"/>
  <c r="M10" i="1"/>
  <c r="M11" i="1" s="1"/>
  <c r="M14" i="1" s="1"/>
  <c r="J10" i="1"/>
  <c r="J11" i="1" s="1"/>
  <c r="J14" i="1" s="1"/>
  <c r="G10" i="1"/>
  <c r="G11" i="1" s="1"/>
  <c r="G14" i="1" s="1"/>
  <c r="K10" i="1"/>
  <c r="K11" i="1" s="1"/>
  <c r="K14" i="1" s="1"/>
  <c r="I10" i="1"/>
  <c r="I11" i="1" s="1"/>
  <c r="I14" i="1" s="1"/>
  <c r="C10" i="1"/>
  <c r="C11" i="1" s="1"/>
  <c r="C14" i="1" s="1"/>
  <c r="L15" i="1" l="1"/>
  <c r="L17" i="1" s="1"/>
  <c r="B26" i="1" s="1"/>
  <c r="I16" i="1"/>
  <c r="K16" i="1"/>
  <c r="L16" i="1"/>
  <c r="C16" i="1"/>
  <c r="J16" i="1"/>
  <c r="G16" i="1"/>
  <c r="H16" i="1"/>
  <c r="F16" i="1"/>
  <c r="E16" i="1"/>
  <c r="D16" i="1"/>
  <c r="B25" i="1" l="1"/>
  <c r="B27" i="1" s="1"/>
  <c r="B29" i="1" s="1"/>
  <c r="B32" i="1" s="1"/>
  <c r="B34" i="1" s="1"/>
</calcChain>
</file>

<file path=xl/sharedStrings.xml><?xml version="1.0" encoding="utf-8"?>
<sst xmlns="http://schemas.openxmlformats.org/spreadsheetml/2006/main" count="33" uniqueCount="32">
  <si>
    <t>Årlig salgsinntekter</t>
  </si>
  <si>
    <t>Driftsmargin</t>
  </si>
  <si>
    <t>Driftsresultat</t>
  </si>
  <si>
    <t>Effektiv skattesats</t>
  </si>
  <si>
    <t>Skatt</t>
  </si>
  <si>
    <t>Driftsresultat etter skatt</t>
  </si>
  <si>
    <t>Reinvestering</t>
  </si>
  <si>
    <t>Terminvalverdi</t>
  </si>
  <si>
    <t>Nåverdi av FCFF</t>
  </si>
  <si>
    <t>Nåverdi av terminalverdi</t>
  </si>
  <si>
    <t>Akkumulertkapitalkostnad</t>
  </si>
  <si>
    <t>Risikofri rente</t>
  </si>
  <si>
    <t>Nåverdi av budsjettperiode</t>
  </si>
  <si>
    <t>Nåverdi totalt</t>
  </si>
  <si>
    <t>Konkursrisiko</t>
  </si>
  <si>
    <t>Nåverdi etter konkursrisiko</t>
  </si>
  <si>
    <t>Gjeld i balansen</t>
  </si>
  <si>
    <t>Egenkapitalverdi</t>
  </si>
  <si>
    <t>Antall aksjer utstedt</t>
  </si>
  <si>
    <t>Verdi pr. aksje</t>
  </si>
  <si>
    <t>Totalt addreserbart marked («TAM»)</t>
  </si>
  <si>
    <t>Tilgjengelig marked («SAM»)</t>
  </si>
  <si>
    <t>Markedsandel («SOM»)</t>
  </si>
  <si>
    <t>Avkastning på investert kapital («ROIC»)</t>
  </si>
  <si>
    <t>Salgsinnteker til kapital-rate</t>
  </si>
  <si>
    <t>Fri kontantstrøm til selskapet («FCFF»)</t>
  </si>
  <si>
    <t>Totalkapitalkostnad (avkastningskrav)</t>
  </si>
  <si>
    <t>Kontanter, bankinnskudd</t>
  </si>
  <si>
    <t>Sammensatt årlig vekstrate («CAGR»)</t>
  </si>
  <si>
    <t>Siste regnskapsår</t>
  </si>
  <si>
    <t>Prognoseperiode</t>
  </si>
  <si>
    <t>Vedvarende 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</si>
</sst>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[$kr-414]\ #,##0"/>
  </numFmts>
  <fonts count="3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70" fontId="1" fillId="0" borderId="1" xfId="0" applyNumberFormat="1" applyFont="1" applyBorder="1"/>
    <xf numFmtId="9" fontId="1" fillId="0" borderId="1" xfId="0" applyNumberFormat="1" applyFont="1" applyBorder="1"/>
    <xf numFmtId="170" fontId="1" fillId="2" borderId="1" xfId="0" applyNumberFormat="1" applyFont="1" applyFill="1" applyBorder="1"/>
    <xf numFmtId="10" fontId="1" fillId="0" borderId="1" xfId="0" applyNumberFormat="1" applyFont="1" applyFill="1" applyBorder="1"/>
    <xf numFmtId="0" fontId="1" fillId="0" borderId="1" xfId="0" applyFont="1" applyBorder="1"/>
    <xf numFmtId="10" fontId="1" fillId="0" borderId="1" xfId="0" applyNumberFormat="1" applyFont="1" applyBorder="1"/>
    <xf numFmtId="2" fontId="1" fillId="0" borderId="1" xfId="0" applyNumberFormat="1" applyFont="1" applyBorder="1"/>
    <xf numFmtId="2" fontId="1" fillId="2" borderId="1" xfId="0" applyNumberFormat="1" applyFont="1" applyFill="1" applyBorder="1"/>
    <xf numFmtId="0" fontId="2" fillId="2" borderId="1" xfId="0" applyFont="1" applyFill="1" applyBorder="1"/>
    <xf numFmtId="170" fontId="1" fillId="0" borderId="3" xfId="0" applyNumberFormat="1" applyFont="1" applyBorder="1"/>
    <xf numFmtId="0" fontId="1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6" borderId="0" xfId="0" applyFont="1" applyFill="1"/>
    <xf numFmtId="0" fontId="2" fillId="7" borderId="1" xfId="0" applyFont="1" applyFill="1" applyBorder="1"/>
    <xf numFmtId="3" fontId="1" fillId="0" borderId="1" xfId="0" applyNumberFormat="1" applyFont="1" applyBorder="1"/>
    <xf numFmtId="170" fontId="2" fillId="2" borderId="1" xfId="0" applyNumberFormat="1" applyFont="1" applyFill="1" applyBorder="1"/>
    <xf numFmtId="0" fontId="1" fillId="6" borderId="1" xfId="0" applyFont="1" applyFill="1" applyBorder="1"/>
    <xf numFmtId="0" fontId="2" fillId="6" borderId="0" xfId="0" applyFont="1" applyFill="1" applyBorder="1"/>
    <xf numFmtId="0" fontId="1" fillId="6" borderId="0" xfId="0" applyFont="1" applyFill="1" applyBorder="1"/>
    <xf numFmtId="170" fontId="1" fillId="6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7617-7F2D-4C42-9AAA-066BC7B1FF69}">
  <dimension ref="A1:M34"/>
  <sheetViews>
    <sheetView tabSelected="1" zoomScale="65" zoomScaleNormal="65" workbookViewId="0">
      <selection activeCell="B34" sqref="B34"/>
    </sheetView>
  </sheetViews>
  <sheetFormatPr baseColWidth="10" defaultColWidth="30.83203125" defaultRowHeight="21" x14ac:dyDescent="0.25"/>
  <cols>
    <col min="1" max="1" width="53.1640625" style="22" customWidth="1"/>
    <col min="2" max="16384" width="30.83203125" style="22"/>
  </cols>
  <sheetData>
    <row r="1" spans="1:13" x14ac:dyDescent="0.25">
      <c r="B1" s="12" t="s">
        <v>29</v>
      </c>
      <c r="C1" s="14" t="s">
        <v>30</v>
      </c>
      <c r="D1" s="15"/>
      <c r="E1" s="15"/>
      <c r="F1" s="15"/>
      <c r="G1" s="15"/>
      <c r="H1" s="15"/>
      <c r="I1" s="15"/>
      <c r="J1" s="15"/>
      <c r="K1" s="15"/>
      <c r="L1" s="16"/>
      <c r="M1" s="20" t="s">
        <v>31</v>
      </c>
    </row>
    <row r="2" spans="1:13" x14ac:dyDescent="0.25">
      <c r="B2" s="13">
        <v>0</v>
      </c>
      <c r="C2" s="17">
        <v>1</v>
      </c>
      <c r="D2" s="18">
        <v>2</v>
      </c>
      <c r="E2" s="18">
        <v>3</v>
      </c>
      <c r="F2" s="18">
        <v>4</v>
      </c>
      <c r="G2" s="18">
        <v>5</v>
      </c>
      <c r="H2" s="18">
        <v>6</v>
      </c>
      <c r="I2" s="18">
        <v>7</v>
      </c>
      <c r="J2" s="18">
        <v>8</v>
      </c>
      <c r="K2" s="18">
        <v>9</v>
      </c>
      <c r="L2" s="19">
        <v>10</v>
      </c>
      <c r="M2" s="21">
        <v>11</v>
      </c>
    </row>
    <row r="3" spans="1:13" x14ac:dyDescent="0.25">
      <c r="A3" s="10" t="s">
        <v>20</v>
      </c>
      <c r="B3" s="11">
        <v>60700000000</v>
      </c>
      <c r="C3" s="2">
        <f>$B$3*(1+$B$21)^C2</f>
        <v>64342000000</v>
      </c>
      <c r="D3" s="2">
        <f>$B$3*(1+$B$21)^D2</f>
        <v>68202520000.000008</v>
      </c>
      <c r="E3" s="2">
        <f>$B$3*(1+$B$21)^E2</f>
        <v>72294671200.000015</v>
      </c>
      <c r="F3" s="2">
        <f>$B$3*(1+$B$21)^F2</f>
        <v>76632351472.000015</v>
      </c>
      <c r="G3" s="2">
        <f>$B$3*(1+$B$21)^G2</f>
        <v>81230292560.320023</v>
      </c>
      <c r="H3" s="2">
        <f>$B$3*(1+$B$21)^H2</f>
        <v>86104110113.93924</v>
      </c>
      <c r="I3" s="2">
        <f>$B$3*(1+$B$21)^I2</f>
        <v>91270356720.775604</v>
      </c>
      <c r="J3" s="2">
        <f>$B$3*(1+$B$21)^J2</f>
        <v>96746578124.022125</v>
      </c>
      <c r="K3" s="2">
        <f>$B$3*(1+$B$21)^K2</f>
        <v>102551372811.46346</v>
      </c>
      <c r="L3" s="2">
        <f>$B$3*(1+$B$21)^L2</f>
        <v>108704455180.15128</v>
      </c>
      <c r="M3" s="2">
        <f>$B$3*(1+$B$21)^M2</f>
        <v>115226722490.96037</v>
      </c>
    </row>
    <row r="4" spans="1:13" x14ac:dyDescent="0.25">
      <c r="A4" s="10" t="s">
        <v>21</v>
      </c>
      <c r="B4" s="2">
        <v>5000000000</v>
      </c>
      <c r="C4" s="2">
        <f>$B$4*(1+$B$21)^C2</f>
        <v>5300000000</v>
      </c>
      <c r="D4" s="2">
        <f>$B$4*(1+$B$21)^D2</f>
        <v>5618000000.000001</v>
      </c>
      <c r="E4" s="2">
        <f>$B$4*(1+$B$21)^E2</f>
        <v>5955080000.0000019</v>
      </c>
      <c r="F4" s="2">
        <f>$B$4*(1+$B$21)^F2</f>
        <v>6312384800.0000019</v>
      </c>
      <c r="G4" s="2">
        <f>$B$4*(1+$B$21)^G2</f>
        <v>6691127888.0000029</v>
      </c>
      <c r="H4" s="2">
        <f>$B$4*(1+$B$21)^H2</f>
        <v>7092595561.2800026</v>
      </c>
      <c r="I4" s="2">
        <f>$B$4*(1+$B$21)^I2</f>
        <v>7518151294.9568043</v>
      </c>
      <c r="J4" s="2">
        <f>$B$4*(1+$B$21)^J2</f>
        <v>7969240372.654212</v>
      </c>
      <c r="K4" s="2">
        <f>$B$4*(1+$B$21)^K2</f>
        <v>8447394795.013464</v>
      </c>
      <c r="L4" s="2">
        <f>$B$4*(1+$B$21)^L2</f>
        <v>8954238482.7142735</v>
      </c>
      <c r="M4" s="2">
        <f>$B$4*(1+$B$21)^M2</f>
        <v>9491492791.6771317</v>
      </c>
    </row>
    <row r="5" spans="1:13" x14ac:dyDescent="0.25">
      <c r="A5" s="10" t="s">
        <v>22</v>
      </c>
      <c r="B5" s="3">
        <v>0.05</v>
      </c>
      <c r="C5" s="3">
        <v>0.05</v>
      </c>
      <c r="D5" s="3">
        <v>0.05</v>
      </c>
      <c r="E5" s="3">
        <v>0.05</v>
      </c>
      <c r="F5" s="3">
        <v>0.05</v>
      </c>
      <c r="G5" s="3">
        <v>0.05</v>
      </c>
      <c r="H5" s="3">
        <v>0.05</v>
      </c>
      <c r="I5" s="3">
        <v>0.05</v>
      </c>
      <c r="J5" s="3">
        <v>0.05</v>
      </c>
      <c r="K5" s="3">
        <v>0.05</v>
      </c>
      <c r="L5" s="3">
        <v>0.05</v>
      </c>
      <c r="M5" s="3">
        <v>0.05</v>
      </c>
    </row>
    <row r="6" spans="1:13" x14ac:dyDescent="0.25">
      <c r="A6" s="10" t="s">
        <v>0</v>
      </c>
      <c r="B6" s="4">
        <f>B4*B5</f>
        <v>250000000</v>
      </c>
      <c r="C6" s="4">
        <f>C4*C5</f>
        <v>265000000</v>
      </c>
      <c r="D6" s="4">
        <f t="shared" ref="D6:H6" si="0">D4*D5</f>
        <v>280900000.00000006</v>
      </c>
      <c r="E6" s="4">
        <f t="shared" si="0"/>
        <v>297754000.00000012</v>
      </c>
      <c r="F6" s="4">
        <f t="shared" si="0"/>
        <v>315619240.00000012</v>
      </c>
      <c r="G6" s="4">
        <f t="shared" si="0"/>
        <v>334556394.40000015</v>
      </c>
      <c r="H6" s="4">
        <f t="shared" si="0"/>
        <v>354629778.06400013</v>
      </c>
      <c r="I6" s="4">
        <f t="shared" ref="I6" si="1">I4*I5</f>
        <v>375907564.74784023</v>
      </c>
      <c r="J6" s="4">
        <f t="shared" ref="J6" si="2">J4*J5</f>
        <v>398462018.63271064</v>
      </c>
      <c r="K6" s="4">
        <f t="shared" ref="K6" si="3">K4*K5</f>
        <v>422369739.75067323</v>
      </c>
      <c r="L6" s="4">
        <f t="shared" ref="L6:M6" si="4">L4*L5</f>
        <v>447711924.1357137</v>
      </c>
      <c r="M6" s="4">
        <f t="shared" si="4"/>
        <v>474574639.58385658</v>
      </c>
    </row>
    <row r="7" spans="1:13" x14ac:dyDescent="0.25">
      <c r="A7" s="10" t="s">
        <v>1</v>
      </c>
      <c r="B7" s="5">
        <v>0.1</v>
      </c>
      <c r="C7" s="5">
        <v>0.1</v>
      </c>
      <c r="D7" s="5">
        <v>0.1</v>
      </c>
      <c r="E7" s="5">
        <v>0.1</v>
      </c>
      <c r="F7" s="5">
        <v>0.1</v>
      </c>
      <c r="G7" s="5">
        <v>0.1</v>
      </c>
      <c r="H7" s="5">
        <v>0.1</v>
      </c>
      <c r="I7" s="5">
        <v>0.1</v>
      </c>
      <c r="J7" s="5">
        <v>0.1</v>
      </c>
      <c r="K7" s="5">
        <v>0.1</v>
      </c>
      <c r="L7" s="5">
        <v>0.1</v>
      </c>
      <c r="M7" s="5">
        <v>0.1</v>
      </c>
    </row>
    <row r="8" spans="1:13" x14ac:dyDescent="0.25">
      <c r="A8" s="10" t="s">
        <v>2</v>
      </c>
      <c r="B8" s="4">
        <f>B6*B7</f>
        <v>25000000</v>
      </c>
      <c r="C8" s="4">
        <f t="shared" ref="C8:G8" si="5">C6*C7</f>
        <v>26500000</v>
      </c>
      <c r="D8" s="4">
        <f t="shared" si="5"/>
        <v>28090000.000000007</v>
      </c>
      <c r="E8" s="4">
        <f t="shared" si="5"/>
        <v>29775400.000000015</v>
      </c>
      <c r="F8" s="4">
        <f t="shared" si="5"/>
        <v>31561924.000000015</v>
      </c>
      <c r="G8" s="4">
        <f t="shared" si="5"/>
        <v>33455639.440000016</v>
      </c>
      <c r="H8" s="4">
        <f t="shared" ref="H8" si="6">H6*H7</f>
        <v>35462977.806400016</v>
      </c>
      <c r="I8" s="4">
        <f t="shared" ref="I8" si="7">I6*I7</f>
        <v>37590756.474784024</v>
      </c>
      <c r="J8" s="4">
        <f t="shared" ref="J8" si="8">J6*J7</f>
        <v>39846201.863271065</v>
      </c>
      <c r="K8" s="4">
        <f t="shared" ref="K8" si="9">K6*K7</f>
        <v>42236973.975067325</v>
      </c>
      <c r="L8" s="4">
        <f t="shared" ref="L8" si="10">L6*L7</f>
        <v>44771192.413571373</v>
      </c>
      <c r="M8" s="4">
        <f t="shared" ref="M8" si="11">M6*M7</f>
        <v>47457463.958385661</v>
      </c>
    </row>
    <row r="9" spans="1:13" x14ac:dyDescent="0.25">
      <c r="A9" s="10" t="s">
        <v>3</v>
      </c>
      <c r="B9" s="5">
        <v>0.22</v>
      </c>
      <c r="C9" s="5">
        <v>0.22</v>
      </c>
      <c r="D9" s="5">
        <v>0.22</v>
      </c>
      <c r="E9" s="5">
        <v>0.22</v>
      </c>
      <c r="F9" s="5">
        <v>0.22</v>
      </c>
      <c r="G9" s="5">
        <v>0.22</v>
      </c>
      <c r="H9" s="5">
        <v>0.22</v>
      </c>
      <c r="I9" s="5">
        <v>0.22</v>
      </c>
      <c r="J9" s="5">
        <v>0.22</v>
      </c>
      <c r="K9" s="5">
        <v>0.22</v>
      </c>
      <c r="L9" s="5">
        <v>0.22</v>
      </c>
      <c r="M9" s="5">
        <v>0.22</v>
      </c>
    </row>
    <row r="10" spans="1:13" x14ac:dyDescent="0.25">
      <c r="A10" s="10" t="s">
        <v>4</v>
      </c>
      <c r="B10" s="4">
        <f>B8*B9</f>
        <v>5500000</v>
      </c>
      <c r="C10" s="4">
        <f t="shared" ref="C10:G10" si="12">C8*C9</f>
        <v>5830000</v>
      </c>
      <c r="D10" s="4">
        <f t="shared" si="12"/>
        <v>6179800.0000000019</v>
      </c>
      <c r="E10" s="4">
        <f t="shared" si="12"/>
        <v>6550588.0000000037</v>
      </c>
      <c r="F10" s="4">
        <f t="shared" si="12"/>
        <v>6943623.2800000031</v>
      </c>
      <c r="G10" s="4">
        <f t="shared" si="12"/>
        <v>7360240.6768000033</v>
      </c>
      <c r="H10" s="4">
        <f>H8*H9</f>
        <v>7801855.1174080037</v>
      </c>
      <c r="I10" s="4">
        <f t="shared" ref="I10" si="13">I8*I9</f>
        <v>8269966.4244524855</v>
      </c>
      <c r="J10" s="4">
        <f t="shared" ref="J10" si="14">J8*J9</f>
        <v>8766164.4099196345</v>
      </c>
      <c r="K10" s="4">
        <f t="shared" ref="K10" si="15">K8*K9</f>
        <v>9292134.2745148111</v>
      </c>
      <c r="L10" s="4">
        <f t="shared" ref="L10" si="16">L8*L9</f>
        <v>9849662.3309857026</v>
      </c>
      <c r="M10" s="4">
        <f t="shared" ref="M10" si="17">M8*M9</f>
        <v>10440642.070844846</v>
      </c>
    </row>
    <row r="11" spans="1:13" x14ac:dyDescent="0.25">
      <c r="A11" s="10" t="s">
        <v>5</v>
      </c>
      <c r="B11" s="4">
        <f>B8-B10</f>
        <v>19500000</v>
      </c>
      <c r="C11" s="4">
        <f t="shared" ref="C11:H11" si="18">C8-C10</f>
        <v>20670000</v>
      </c>
      <c r="D11" s="4">
        <f t="shared" si="18"/>
        <v>21910200.000000007</v>
      </c>
      <c r="E11" s="4">
        <f t="shared" si="18"/>
        <v>23224812.000000011</v>
      </c>
      <c r="F11" s="4">
        <f t="shared" si="18"/>
        <v>24618300.720000014</v>
      </c>
      <c r="G11" s="4">
        <f t="shared" si="18"/>
        <v>26095398.763200015</v>
      </c>
      <c r="H11" s="4">
        <f t="shared" si="18"/>
        <v>27661122.688992012</v>
      </c>
      <c r="I11" s="4">
        <f t="shared" ref="I11" si="19">I8-I10</f>
        <v>29320790.05033154</v>
      </c>
      <c r="J11" s="4">
        <f t="shared" ref="J11" si="20">J8-J10</f>
        <v>31080037.453351431</v>
      </c>
      <c r="K11" s="4">
        <f t="shared" ref="K11" si="21">K8-K10</f>
        <v>32944839.700552516</v>
      </c>
      <c r="L11" s="4">
        <f t="shared" ref="L11:M11" si="22">L8-L10</f>
        <v>34921530.08258567</v>
      </c>
      <c r="M11" s="4">
        <f t="shared" si="22"/>
        <v>37016821.887540817</v>
      </c>
    </row>
    <row r="12" spans="1:13" x14ac:dyDescent="0.25">
      <c r="A12" s="10" t="s">
        <v>24</v>
      </c>
      <c r="B12" s="6"/>
      <c r="C12" s="6">
        <v>4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6">
        <v>4</v>
      </c>
      <c r="M12" s="6">
        <v>4</v>
      </c>
    </row>
    <row r="13" spans="1:13" x14ac:dyDescent="0.25">
      <c r="A13" s="10" t="s">
        <v>6</v>
      </c>
      <c r="B13" s="6"/>
      <c r="C13" s="4">
        <f>(C6-B6)/C12</f>
        <v>3750000</v>
      </c>
      <c r="D13" s="4">
        <f>(D6-C6)/D12</f>
        <v>3975000.0000000149</v>
      </c>
      <c r="E13" s="4">
        <f t="shared" ref="E13:I13" si="23">(E6-D6)/E12</f>
        <v>4213500.0000000149</v>
      </c>
      <c r="F13" s="4">
        <f t="shared" si="23"/>
        <v>4466310</v>
      </c>
      <c r="G13" s="4">
        <f t="shared" si="23"/>
        <v>4734288.6000000089</v>
      </c>
      <c r="H13" s="4">
        <f t="shared" si="23"/>
        <v>5018345.9159999937</v>
      </c>
      <c r="I13" s="4">
        <f t="shared" si="23"/>
        <v>5319446.670960024</v>
      </c>
      <c r="J13" s="4">
        <f t="shared" ref="J13" si="24">(J6-I6)/J12</f>
        <v>5638613.4712176025</v>
      </c>
      <c r="K13" s="4">
        <f t="shared" ref="K13" si="25">(K6-J6)/K12</f>
        <v>5976930.2794906497</v>
      </c>
      <c r="L13" s="4">
        <f t="shared" ref="L13" si="26">(L6-K6)/L12</f>
        <v>6335546.0962601155</v>
      </c>
      <c r="M13" s="4">
        <f t="shared" ref="M13" si="27">(M6-L6)/M12</f>
        <v>6715678.8620357215</v>
      </c>
    </row>
    <row r="14" spans="1:13" x14ac:dyDescent="0.25">
      <c r="A14" s="10" t="s">
        <v>25</v>
      </c>
      <c r="B14" s="6"/>
      <c r="C14" s="4">
        <f>C11-C13</f>
        <v>16920000</v>
      </c>
      <c r="D14" s="4">
        <f t="shared" ref="D14:H14" si="28">D11-D13</f>
        <v>17935199.999999993</v>
      </c>
      <c r="E14" s="4">
        <f t="shared" si="28"/>
        <v>19011311.999999996</v>
      </c>
      <c r="F14" s="4">
        <f t="shared" si="28"/>
        <v>20151990.720000014</v>
      </c>
      <c r="G14" s="4">
        <f t="shared" si="28"/>
        <v>21361110.163200006</v>
      </c>
      <c r="H14" s="4">
        <f t="shared" si="28"/>
        <v>22642776.772992019</v>
      </c>
      <c r="I14" s="4">
        <f t="shared" ref="I14" si="29">I11-I13</f>
        <v>24001343.379371516</v>
      </c>
      <c r="J14" s="4">
        <f t="shared" ref="J14" si="30">J11-J13</f>
        <v>25441423.982133828</v>
      </c>
      <c r="K14" s="4">
        <f t="shared" ref="K14" si="31">K11-K13</f>
        <v>26967909.421061866</v>
      </c>
      <c r="L14" s="4">
        <f t="shared" ref="L14:M14" si="32">L11-L13</f>
        <v>28585983.986325555</v>
      </c>
      <c r="M14" s="4">
        <f t="shared" si="32"/>
        <v>30301143.025505096</v>
      </c>
    </row>
    <row r="15" spans="1:13" x14ac:dyDescent="0.25">
      <c r="A15" s="10" t="s">
        <v>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4">
        <f>M14/(L18-B23)</f>
        <v>537254308.96285629</v>
      </c>
      <c r="M15" s="6"/>
    </row>
    <row r="16" spans="1:13" x14ac:dyDescent="0.25">
      <c r="A16" s="10" t="s">
        <v>8</v>
      </c>
      <c r="B16" s="6"/>
      <c r="C16" s="4">
        <f>C14/C19</f>
        <v>15813084.112149531</v>
      </c>
      <c r="D16" s="4">
        <f t="shared" ref="D16:I16" si="33">D14/D19</f>
        <v>15665298.279325698</v>
      </c>
      <c r="E16" s="4">
        <f t="shared" si="33"/>
        <v>15518893.622509573</v>
      </c>
      <c r="F16" s="4">
        <f t="shared" si="33"/>
        <v>15373857.233514169</v>
      </c>
      <c r="G16" s="4">
        <f t="shared" si="33"/>
        <v>15230176.324789729</v>
      </c>
      <c r="H16" s="4">
        <f>H14/H19</f>
        <v>15087838.228296375</v>
      </c>
      <c r="I16" s="4">
        <f t="shared" si="33"/>
        <v>14946830.394387048</v>
      </c>
      <c r="J16" s="4">
        <f>J14/J19</f>
        <v>14807140.390701197</v>
      </c>
      <c r="K16" s="4">
        <f>K14/K19</f>
        <v>14668755.901068479</v>
      </c>
      <c r="L16" s="4">
        <f t="shared" ref="L16" si="34">L14/L19</f>
        <v>14531664.724422967</v>
      </c>
      <c r="M16" s="6"/>
    </row>
    <row r="17" spans="1:13" x14ac:dyDescent="0.25">
      <c r="A17" s="10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4">
        <f>L15/L19</f>
        <v>273112847.65759486</v>
      </c>
      <c r="M17" s="6"/>
    </row>
    <row r="18" spans="1:13" x14ac:dyDescent="0.25">
      <c r="A18" s="10" t="s">
        <v>26</v>
      </c>
      <c r="B18" s="7">
        <v>7.0000000000000007E-2</v>
      </c>
      <c r="C18" s="7">
        <v>7.0000000000000007E-2</v>
      </c>
      <c r="D18" s="7">
        <v>7.0000000000000007E-2</v>
      </c>
      <c r="E18" s="7">
        <v>7.0000000000000007E-2</v>
      </c>
      <c r="F18" s="7">
        <v>7.0000000000000007E-2</v>
      </c>
      <c r="G18" s="7">
        <v>7.0000000000000007E-2</v>
      </c>
      <c r="H18" s="7">
        <v>7.0000000000000007E-2</v>
      </c>
      <c r="I18" s="7">
        <v>7.0000000000000007E-2</v>
      </c>
      <c r="J18" s="7">
        <v>7.0000000000000007E-2</v>
      </c>
      <c r="K18" s="7">
        <v>7.0000000000000007E-2</v>
      </c>
      <c r="L18" s="7">
        <v>7.0000000000000007E-2</v>
      </c>
      <c r="M18" s="7"/>
    </row>
    <row r="19" spans="1:13" x14ac:dyDescent="0.25">
      <c r="A19" s="10" t="s">
        <v>10</v>
      </c>
      <c r="B19" s="8"/>
      <c r="C19" s="9">
        <f>1+C18</f>
        <v>1.07</v>
      </c>
      <c r="D19" s="9">
        <f>C19*(1+D18)</f>
        <v>1.1449</v>
      </c>
      <c r="E19" s="9">
        <f>D19*(1+E18)</f>
        <v>1.2250430000000001</v>
      </c>
      <c r="F19" s="9">
        <f t="shared" ref="F19:I19" si="35">E19*(1+F18)</f>
        <v>1.3107960100000002</v>
      </c>
      <c r="G19" s="9">
        <f t="shared" si="35"/>
        <v>1.4025517307000004</v>
      </c>
      <c r="H19" s="9">
        <f t="shared" si="35"/>
        <v>1.5007303518490005</v>
      </c>
      <c r="I19" s="9">
        <f t="shared" si="35"/>
        <v>1.6057814764784306</v>
      </c>
      <c r="J19" s="9">
        <f>I19*(1+J18)</f>
        <v>1.7181861798319209</v>
      </c>
      <c r="K19" s="9">
        <f t="shared" ref="K19" si="36">J19*(1+K18)</f>
        <v>1.8384592124201555</v>
      </c>
      <c r="L19" s="9">
        <f t="shared" ref="L19" si="37">K19*(1+L18)</f>
        <v>1.9671513572895665</v>
      </c>
      <c r="M19" s="26"/>
    </row>
    <row r="20" spans="1:13" x14ac:dyDescent="0.25">
      <c r="A20" s="27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8"/>
    </row>
    <row r="21" spans="1:13" x14ac:dyDescent="0.25">
      <c r="A21" s="23" t="s">
        <v>28</v>
      </c>
      <c r="B21" s="5">
        <v>0.06</v>
      </c>
    </row>
    <row r="22" spans="1:13" x14ac:dyDescent="0.25">
      <c r="A22" s="23" t="s">
        <v>23</v>
      </c>
      <c r="B22" s="7">
        <v>0.18</v>
      </c>
    </row>
    <row r="23" spans="1:13" x14ac:dyDescent="0.25">
      <c r="A23" s="23" t="s">
        <v>11</v>
      </c>
      <c r="B23" s="5">
        <v>1.3599999999999999E-2</v>
      </c>
    </row>
    <row r="24" spans="1:13" x14ac:dyDescent="0.25">
      <c r="A24" s="1"/>
      <c r="B24" s="1"/>
    </row>
    <row r="25" spans="1:13" x14ac:dyDescent="0.25">
      <c r="A25" s="23" t="s">
        <v>12</v>
      </c>
      <c r="B25" s="4">
        <f>SUM(C16:L16)</f>
        <v>151643539.21116474</v>
      </c>
    </row>
    <row r="26" spans="1:13" x14ac:dyDescent="0.25">
      <c r="A26" s="23" t="s">
        <v>9</v>
      </c>
      <c r="B26" s="4">
        <f>L17</f>
        <v>273112847.65759486</v>
      </c>
    </row>
    <row r="27" spans="1:13" x14ac:dyDescent="0.25">
      <c r="A27" s="23" t="s">
        <v>13</v>
      </c>
      <c r="B27" s="4">
        <f>B25+B26</f>
        <v>424756386.86875963</v>
      </c>
    </row>
    <row r="28" spans="1:13" x14ac:dyDescent="0.25">
      <c r="A28" s="23" t="s">
        <v>14</v>
      </c>
      <c r="B28" s="7">
        <v>0.15</v>
      </c>
    </row>
    <row r="29" spans="1:13" x14ac:dyDescent="0.25">
      <c r="A29" s="23" t="s">
        <v>15</v>
      </c>
      <c r="B29" s="4">
        <f>B27*(1-B28)</f>
        <v>361042928.83844566</v>
      </c>
    </row>
    <row r="30" spans="1:13" x14ac:dyDescent="0.25">
      <c r="A30" s="23" t="s">
        <v>27</v>
      </c>
      <c r="B30" s="2">
        <v>2000000</v>
      </c>
    </row>
    <row r="31" spans="1:13" x14ac:dyDescent="0.25">
      <c r="A31" s="23" t="s">
        <v>16</v>
      </c>
      <c r="B31" s="2">
        <v>100000000</v>
      </c>
    </row>
    <row r="32" spans="1:13" x14ac:dyDescent="0.25">
      <c r="A32" s="23" t="s">
        <v>17</v>
      </c>
      <c r="B32" s="4">
        <f>B29+B30-B31</f>
        <v>263042928.83844566</v>
      </c>
    </row>
    <row r="33" spans="1:2" x14ac:dyDescent="0.25">
      <c r="A33" s="23" t="s">
        <v>18</v>
      </c>
      <c r="B33" s="24">
        <v>1000000</v>
      </c>
    </row>
    <row r="34" spans="1:2" x14ac:dyDescent="0.25">
      <c r="A34" s="23" t="s">
        <v>19</v>
      </c>
      <c r="B34" s="25">
        <f>B32/B33</f>
        <v>263.04292883844568</v>
      </c>
    </row>
  </sheetData>
  <mergeCells count="1">
    <mergeCell ref="C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Verdivurdering med utregninger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Rammen</dc:creator>
  <cp:lastModifiedBy>Kent Rammen</cp:lastModifiedBy>
  <dcterms:created xsi:type="dcterms:W3CDTF">2021-08-21T17:25:03Z</dcterms:created>
  <dcterms:modified xsi:type="dcterms:W3CDTF">2021-08-23T18:15:30Z</dcterms:modified>
</cp:coreProperties>
</file>